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9200" windowHeight="10908"/>
  </bookViews>
  <sheets>
    <sheet name="Приложение 4" sheetId="2" r:id="rId1"/>
  </sheets>
  <definedNames>
    <definedName name="_xlnm.Print_Titles" localSheetId="0">'Приложение 4'!$6:$8</definedName>
  </definedNames>
  <calcPr calcId="145621"/>
</workbook>
</file>

<file path=xl/calcChain.xml><?xml version="1.0" encoding="utf-8"?>
<calcChain xmlns="http://schemas.openxmlformats.org/spreadsheetml/2006/main">
  <c r="O22" i="2" l="1"/>
  <c r="L22" i="2"/>
  <c r="G22" i="2"/>
  <c r="J11" i="2" l="1"/>
  <c r="J10" i="2"/>
  <c r="H39" i="2" l="1"/>
  <c r="H11" i="2" l="1"/>
  <c r="D59" i="2" l="1"/>
  <c r="D25" i="2"/>
  <c r="H12" i="2"/>
  <c r="H13" i="2"/>
  <c r="H14" i="2"/>
  <c r="H15" i="2"/>
  <c r="H16" i="2"/>
  <c r="H17" i="2"/>
  <c r="H18" i="2"/>
  <c r="H20" i="2"/>
  <c r="J12" i="2" l="1"/>
  <c r="P61" i="2" l="1"/>
  <c r="P63" i="2"/>
  <c r="P62" i="2"/>
  <c r="P60" i="2"/>
  <c r="P57" i="2"/>
  <c r="P58" i="2"/>
  <c r="P45" i="2"/>
  <c r="M45" i="2"/>
  <c r="J45" i="2"/>
  <c r="H45" i="2"/>
  <c r="O21" i="2"/>
  <c r="M60" i="2"/>
  <c r="M61" i="2"/>
  <c r="M62" i="2"/>
  <c r="M63" i="2"/>
  <c r="M42" i="2"/>
  <c r="M43" i="2"/>
  <c r="M44" i="2"/>
  <c r="M46" i="2"/>
  <c r="M47" i="2"/>
  <c r="P14" i="2" l="1"/>
  <c r="M13" i="2"/>
  <c r="P12" i="2"/>
  <c r="M12" i="2" l="1"/>
  <c r="M53" i="2"/>
  <c r="D10" i="2" l="1"/>
  <c r="G51" i="2" l="1"/>
  <c r="D21" i="2" l="1"/>
  <c r="O66" i="2" l="1"/>
  <c r="O64" i="2"/>
  <c r="O59" i="2"/>
  <c r="O54" i="2"/>
  <c r="O51" i="2"/>
  <c r="O48" i="2"/>
  <c r="O41" i="2"/>
  <c r="O38" i="2"/>
  <c r="O33" i="2"/>
  <c r="O25" i="2"/>
  <c r="O19" i="2"/>
  <c r="O10" i="2"/>
  <c r="L66" i="2"/>
  <c r="L64" i="2"/>
  <c r="L59" i="2"/>
  <c r="L54" i="2"/>
  <c r="L51" i="2"/>
  <c r="L48" i="2"/>
  <c r="L41" i="2"/>
  <c r="L38" i="2"/>
  <c r="L33" i="2"/>
  <c r="L25" i="2"/>
  <c r="L21" i="2"/>
  <c r="L19" i="2"/>
  <c r="L10" i="2"/>
  <c r="P59" i="2" l="1"/>
  <c r="P52" i="2"/>
  <c r="M52" i="2"/>
  <c r="J52" i="2"/>
  <c r="H52" i="2"/>
  <c r="D51" i="2"/>
  <c r="F66" i="2"/>
  <c r="E66" i="2"/>
  <c r="D66" i="2"/>
  <c r="F64" i="2"/>
  <c r="E64" i="2"/>
  <c r="D64" i="2"/>
  <c r="F59" i="2"/>
  <c r="E59" i="2"/>
  <c r="F54" i="2"/>
  <c r="E54" i="2"/>
  <c r="D54" i="2"/>
  <c r="F51" i="2"/>
  <c r="E51" i="2"/>
  <c r="F48" i="2"/>
  <c r="E48" i="2"/>
  <c r="D48" i="2"/>
  <c r="F41" i="2"/>
  <c r="E41" i="2"/>
  <c r="D41" i="2"/>
  <c r="F38" i="2"/>
  <c r="E38" i="2"/>
  <c r="D38" i="2"/>
  <c r="F33" i="2"/>
  <c r="E33" i="2"/>
  <c r="D33" i="2"/>
  <c r="F25" i="2"/>
  <c r="E25" i="2"/>
  <c r="F21" i="2"/>
  <c r="E21" i="2"/>
  <c r="F19" i="2"/>
  <c r="E19" i="2"/>
  <c r="D19" i="2"/>
  <c r="F10" i="2"/>
  <c r="E10" i="2"/>
  <c r="E9" i="2" l="1"/>
  <c r="J39" i="2"/>
  <c r="J40" i="2"/>
  <c r="H53" i="2"/>
  <c r="J53" i="2"/>
  <c r="P53" i="2"/>
  <c r="H22" i="2" l="1"/>
  <c r="H23" i="2"/>
  <c r="H24" i="2"/>
  <c r="H26" i="2"/>
  <c r="H27" i="2"/>
  <c r="H28" i="2"/>
  <c r="H29" i="2"/>
  <c r="H30" i="2"/>
  <c r="H31" i="2"/>
  <c r="H32" i="2"/>
  <c r="H34" i="2"/>
  <c r="H35" i="2"/>
  <c r="H36" i="2"/>
  <c r="H37" i="2"/>
  <c r="H40" i="2"/>
  <c r="H42" i="2"/>
  <c r="H43" i="2"/>
  <c r="H44" i="2"/>
  <c r="H46" i="2"/>
  <c r="H47" i="2"/>
  <c r="H49" i="2"/>
  <c r="H50" i="2"/>
  <c r="H55" i="2"/>
  <c r="H56" i="2"/>
  <c r="H57" i="2"/>
  <c r="H58" i="2"/>
  <c r="H60" i="2"/>
  <c r="H61" i="2"/>
  <c r="H62" i="2"/>
  <c r="H63" i="2"/>
  <c r="H65" i="2"/>
  <c r="H67" i="2"/>
  <c r="P67" i="2" l="1"/>
  <c r="M67" i="2"/>
  <c r="J67" i="2"/>
  <c r="G66" i="2"/>
  <c r="H66" i="2" s="1"/>
  <c r="P65" i="2"/>
  <c r="M65" i="2"/>
  <c r="J65" i="2"/>
  <c r="G64" i="2"/>
  <c r="H64" i="2" s="1"/>
  <c r="J63" i="2"/>
  <c r="J62" i="2"/>
  <c r="J61" i="2"/>
  <c r="J60" i="2"/>
  <c r="G59" i="2"/>
  <c r="H59" i="2" s="1"/>
  <c r="M58" i="2"/>
  <c r="J58" i="2"/>
  <c r="M57" i="2"/>
  <c r="J57" i="2"/>
  <c r="P56" i="2"/>
  <c r="M56" i="2"/>
  <c r="J56" i="2"/>
  <c r="P55" i="2"/>
  <c r="M55" i="2"/>
  <c r="J55" i="2"/>
  <c r="G54" i="2"/>
  <c r="H54" i="2" s="1"/>
  <c r="P50" i="2"/>
  <c r="M50" i="2"/>
  <c r="J50" i="2"/>
  <c r="P49" i="2"/>
  <c r="M49" i="2"/>
  <c r="J49" i="2"/>
  <c r="G48" i="2"/>
  <c r="H48" i="2" s="1"/>
  <c r="P47" i="2"/>
  <c r="J47" i="2"/>
  <c r="P46" i="2"/>
  <c r="J46" i="2"/>
  <c r="P44" i="2"/>
  <c r="J44" i="2"/>
  <c r="P43" i="2"/>
  <c r="J43" i="2"/>
  <c r="P42" i="2"/>
  <c r="J42" i="2"/>
  <c r="G41" i="2"/>
  <c r="H41" i="2" s="1"/>
  <c r="P40" i="2"/>
  <c r="M40" i="2"/>
  <c r="P39" i="2"/>
  <c r="M39" i="2"/>
  <c r="G38" i="2"/>
  <c r="H38" i="2" s="1"/>
  <c r="P37" i="2"/>
  <c r="M37" i="2"/>
  <c r="J37" i="2"/>
  <c r="P36" i="2"/>
  <c r="M36" i="2"/>
  <c r="J36" i="2"/>
  <c r="P35" i="2"/>
  <c r="M35" i="2"/>
  <c r="J35" i="2"/>
  <c r="P34" i="2"/>
  <c r="M34" i="2"/>
  <c r="J34" i="2"/>
  <c r="G33" i="2"/>
  <c r="P32" i="2"/>
  <c r="M32" i="2"/>
  <c r="J32" i="2"/>
  <c r="P31" i="2"/>
  <c r="M31" i="2"/>
  <c r="J31" i="2"/>
  <c r="P30" i="2"/>
  <c r="M30" i="2"/>
  <c r="J30" i="2"/>
  <c r="P29" i="2"/>
  <c r="M29" i="2"/>
  <c r="J29" i="2"/>
  <c r="P28" i="2"/>
  <c r="M28" i="2"/>
  <c r="J28" i="2"/>
  <c r="P27" i="2"/>
  <c r="M27" i="2"/>
  <c r="J27" i="2"/>
  <c r="P26" i="2"/>
  <c r="M26" i="2"/>
  <c r="J26" i="2"/>
  <c r="G25" i="2"/>
  <c r="P24" i="2"/>
  <c r="M24" i="2"/>
  <c r="J24" i="2"/>
  <c r="P23" i="2"/>
  <c r="M23" i="2"/>
  <c r="J23" i="2"/>
  <c r="P22" i="2"/>
  <c r="M22" i="2"/>
  <c r="J22" i="2"/>
  <c r="G21" i="2"/>
  <c r="H21" i="2" s="1"/>
  <c r="P20" i="2"/>
  <c r="M20" i="2"/>
  <c r="J20" i="2"/>
  <c r="G19" i="2"/>
  <c r="H19" i="2" s="1"/>
  <c r="P18" i="2"/>
  <c r="M18" i="2"/>
  <c r="J18" i="2"/>
  <c r="P17" i="2"/>
  <c r="M17" i="2"/>
  <c r="J17" i="2"/>
  <c r="P16" i="2"/>
  <c r="M16" i="2"/>
  <c r="J16" i="2"/>
  <c r="P15" i="2"/>
  <c r="M15" i="2"/>
  <c r="J15" i="2"/>
  <c r="M14" i="2"/>
  <c r="J14" i="2"/>
  <c r="P13" i="2"/>
  <c r="J13" i="2"/>
  <c r="P11" i="2"/>
  <c r="M11" i="2"/>
  <c r="G10" i="2"/>
  <c r="M10" i="2" s="1"/>
  <c r="J48" i="2" l="1"/>
  <c r="M33" i="2"/>
  <c r="M48" i="2"/>
  <c r="P51" i="2"/>
  <c r="P19" i="2"/>
  <c r="P21" i="2"/>
  <c r="P54" i="2"/>
  <c r="M41" i="2"/>
  <c r="P33" i="2"/>
  <c r="P41" i="2"/>
  <c r="P48" i="2"/>
  <c r="D9" i="2"/>
  <c r="M25" i="2"/>
  <c r="H25" i="2"/>
  <c r="H10" i="2"/>
  <c r="M38" i="2"/>
  <c r="J51" i="2"/>
  <c r="H51" i="2"/>
  <c r="L9" i="2"/>
  <c r="J66" i="2"/>
  <c r="P25" i="2"/>
  <c r="J33" i="2"/>
  <c r="H33" i="2"/>
  <c r="P38" i="2"/>
  <c r="M51" i="2"/>
  <c r="M64" i="2"/>
  <c r="M66" i="2"/>
  <c r="M19" i="2"/>
  <c r="J25" i="2"/>
  <c r="M54" i="2"/>
  <c r="P64" i="2"/>
  <c r="P66" i="2"/>
  <c r="J59" i="2"/>
  <c r="M59" i="2"/>
  <c r="J54" i="2"/>
  <c r="J64" i="2"/>
  <c r="J38" i="2"/>
  <c r="F9" i="2"/>
  <c r="J21" i="2"/>
  <c r="P10" i="2"/>
  <c r="M21" i="2"/>
  <c r="G9" i="2"/>
  <c r="H9" i="2" s="1"/>
  <c r="O9" i="2"/>
  <c r="J19" i="2"/>
  <c r="J41" i="2"/>
  <c r="I63" i="2" l="1"/>
  <c r="I54" i="2"/>
  <c r="I41" i="2"/>
  <c r="I45" i="2"/>
  <c r="I11" i="2"/>
  <c r="I47" i="2"/>
  <c r="I42" i="2"/>
  <c r="I36" i="2"/>
  <c r="I46" i="2"/>
  <c r="I39" i="2"/>
  <c r="I33" i="2"/>
  <c r="I34" i="2"/>
  <c r="I10" i="2"/>
  <c r="I13" i="2"/>
  <c r="I9" i="2"/>
  <c r="I52" i="2"/>
  <c r="I14" i="2"/>
  <c r="I12" i="2"/>
  <c r="M9" i="2"/>
  <c r="P9" i="2"/>
  <c r="J9" i="2"/>
  <c r="Q45" i="2" l="1"/>
  <c r="Q54" i="2"/>
  <c r="Q57" i="2"/>
  <c r="Q25" i="2"/>
  <c r="Q10" i="2"/>
  <c r="K10" i="2"/>
  <c r="K45" i="2"/>
  <c r="K34" i="2"/>
  <c r="K54" i="2"/>
  <c r="K11" i="2"/>
  <c r="K33" i="2"/>
  <c r="K48" i="2"/>
  <c r="K41" i="2"/>
  <c r="N10" i="2"/>
  <c r="N28" i="2"/>
  <c r="N25" i="2"/>
  <c r="N41" i="2"/>
  <c r="N11" i="2"/>
  <c r="K21" i="2"/>
  <c r="N45" i="2"/>
  <c r="N27" i="2"/>
  <c r="N20" i="2"/>
  <c r="N29" i="2"/>
  <c r="N57" i="2"/>
  <c r="N9" i="2"/>
  <c r="N53" i="2"/>
  <c r="N21" i="2"/>
  <c r="Q44" i="2"/>
  <c r="Q41" i="2"/>
  <c r="Q35" i="2"/>
  <c r="Q12" i="2"/>
  <c r="Q20" i="2"/>
  <c r="K53" i="2"/>
  <c r="K52" i="2"/>
  <c r="N52" i="2"/>
  <c r="I53" i="2"/>
  <c r="I51" i="2"/>
  <c r="Q53" i="2"/>
  <c r="Q52" i="2"/>
  <c r="Q22" i="2"/>
  <c r="Q48" i="2"/>
  <c r="Q13" i="2"/>
  <c r="Q26" i="2"/>
  <c r="Q27" i="2"/>
  <c r="Q23" i="2"/>
  <c r="Q49" i="2"/>
  <c r="Q56" i="2"/>
  <c r="Q33" i="2"/>
  <c r="Q66" i="2"/>
  <c r="Q47" i="2"/>
  <c r="Q38" i="2"/>
  <c r="Q60" i="2"/>
  <c r="Q30" i="2"/>
  <c r="Q63" i="2"/>
  <c r="Q15" i="2"/>
  <c r="Q55" i="2"/>
  <c r="Q14" i="2"/>
  <c r="Q24" i="2"/>
  <c r="Q42" i="2"/>
  <c r="Q36" i="2"/>
  <c r="Q62" i="2"/>
  <c r="Q59" i="2"/>
  <c r="Q29" i="2"/>
  <c r="Q61" i="2"/>
  <c r="Q67" i="2"/>
  <c r="Q37" i="2"/>
  <c r="Q11" i="2"/>
  <c r="Q17" i="2"/>
  <c r="Q9" i="2"/>
  <c r="Q16" i="2"/>
  <c r="Q39" i="2"/>
  <c r="Q43" i="2"/>
  <c r="Q19" i="2"/>
  <c r="Q31" i="2"/>
  <c r="Q32" i="2"/>
  <c r="Q28" i="2"/>
  <c r="Q51" i="2"/>
  <c r="Q64" i="2"/>
  <c r="Q21" i="2"/>
  <c r="Q40" i="2"/>
  <c r="Q18" i="2"/>
  <c r="Q50" i="2"/>
  <c r="Q34" i="2"/>
  <c r="Q46" i="2"/>
  <c r="Q58" i="2"/>
  <c r="Q65" i="2"/>
  <c r="I65" i="2"/>
  <c r="I61" i="2"/>
  <c r="I57" i="2"/>
  <c r="I48" i="2"/>
  <c r="I43" i="2"/>
  <c r="I35" i="2"/>
  <c r="I31" i="2"/>
  <c r="I27" i="2"/>
  <c r="I23" i="2"/>
  <c r="I19" i="2"/>
  <c r="I15" i="2"/>
  <c r="I67" i="2"/>
  <c r="I64" i="2"/>
  <c r="I56" i="2"/>
  <c r="I38" i="2"/>
  <c r="I30" i="2"/>
  <c r="I26" i="2"/>
  <c r="I22" i="2"/>
  <c r="I18" i="2"/>
  <c r="I66" i="2"/>
  <c r="I55" i="2"/>
  <c r="I50" i="2"/>
  <c r="I37" i="2"/>
  <c r="I29" i="2"/>
  <c r="I25" i="2"/>
  <c r="I21" i="2"/>
  <c r="I17" i="2"/>
  <c r="I62" i="2"/>
  <c r="I44" i="2"/>
  <c r="I28" i="2"/>
  <c r="I58" i="2"/>
  <c r="I40" i="2"/>
  <c r="I24" i="2"/>
  <c r="I20" i="2"/>
  <c r="I49" i="2"/>
  <c r="I32" i="2"/>
  <c r="I16" i="2"/>
  <c r="I60" i="2"/>
  <c r="I59" i="2"/>
  <c r="K66" i="2"/>
  <c r="K63" i="2"/>
  <c r="K55" i="2"/>
  <c r="K50" i="2"/>
  <c r="K46" i="2"/>
  <c r="K37" i="2"/>
  <c r="K29" i="2"/>
  <c r="K25" i="2"/>
  <c r="K17" i="2"/>
  <c r="K13" i="2"/>
  <c r="K9" i="2"/>
  <c r="K62" i="2"/>
  <c r="K58" i="2"/>
  <c r="K49" i="2"/>
  <c r="K44" i="2"/>
  <c r="K40" i="2"/>
  <c r="K36" i="2"/>
  <c r="K32" i="2"/>
  <c r="K28" i="2"/>
  <c r="K24" i="2"/>
  <c r="K20" i="2"/>
  <c r="K16" i="2"/>
  <c r="K12" i="2"/>
  <c r="K65" i="2"/>
  <c r="K61" i="2"/>
  <c r="K57" i="2"/>
  <c r="K43" i="2"/>
  <c r="K39" i="2"/>
  <c r="K35" i="2"/>
  <c r="K31" i="2"/>
  <c r="K27" i="2"/>
  <c r="K23" i="2"/>
  <c r="K19" i="2"/>
  <c r="K15" i="2"/>
  <c r="K67" i="2"/>
  <c r="K64" i="2"/>
  <c r="K51" i="2"/>
  <c r="K18" i="2"/>
  <c r="K47" i="2"/>
  <c r="K30" i="2"/>
  <c r="K14" i="2"/>
  <c r="K42" i="2"/>
  <c r="K26" i="2"/>
  <c r="K56" i="2"/>
  <c r="K38" i="2"/>
  <c r="K22" i="2"/>
  <c r="K60" i="2"/>
  <c r="K59" i="2"/>
  <c r="N63" i="2"/>
  <c r="N40" i="2"/>
  <c r="N39" i="2"/>
  <c r="N18" i="2"/>
  <c r="N17" i="2"/>
  <c r="N16" i="2"/>
  <c r="N15" i="2"/>
  <c r="N14" i="2"/>
  <c r="N13" i="2"/>
  <c r="N12" i="2"/>
  <c r="N66" i="2"/>
  <c r="N64" i="2"/>
  <c r="N42" i="2"/>
  <c r="N26" i="2"/>
  <c r="N43" i="2"/>
  <c r="N35" i="2"/>
  <c r="N22" i="2"/>
  <c r="N51" i="2"/>
  <c r="N65" i="2"/>
  <c r="N54" i="2"/>
  <c r="N61" i="2"/>
  <c r="N33" i="2"/>
  <c r="N56" i="2"/>
  <c r="N31" i="2"/>
  <c r="N30" i="2"/>
  <c r="N24" i="2"/>
  <c r="N23" i="2"/>
  <c r="N62" i="2"/>
  <c r="N19" i="2"/>
  <c r="N34" i="2"/>
  <c r="N58" i="2"/>
  <c r="N36" i="2"/>
  <c r="N55" i="2"/>
  <c r="N32" i="2"/>
  <c r="N50" i="2"/>
  <c r="N46" i="2"/>
  <c r="N47" i="2"/>
  <c r="N59" i="2"/>
  <c r="N37" i="2"/>
  <c r="N48" i="2"/>
  <c r="N60" i="2"/>
  <c r="N67" i="2"/>
  <c r="N38" i="2"/>
  <c r="N49" i="2"/>
  <c r="N44" i="2"/>
</calcChain>
</file>

<file path=xl/sharedStrings.xml><?xml version="1.0" encoding="utf-8"?>
<sst xmlns="http://schemas.openxmlformats.org/spreadsheetml/2006/main" count="186" uniqueCount="92">
  <si>
    <t>Наименование</t>
  </si>
  <si>
    <t>(тыс. рублей)</t>
  </si>
  <si>
    <t>Рз</t>
  </si>
  <si>
    <t>Пр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</si>
  <si>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</si>
  <si>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</si>
  <si>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</si>
  <si>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</si>
  <si>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</si>
  <si>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</si>
  <si>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</si>
  <si>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</si>
  <si>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</si>
  <si>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</si>
  <si>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</si>
  <si>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</si>
  <si>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</si>
  <si>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</si>
  <si>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</si>
  <si>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</si>
  <si>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</si>
  <si>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</si>
  <si>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</si>
  <si>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09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</si>
  <si>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</si>
  <si>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</si>
  <si>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</si>
  <si>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</si>
  <si>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</si>
  <si>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</si>
  <si>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</si>
  <si>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</si>
  <si>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</si>
  <si>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07</t>
  </si>
  <si>
    <t>08</t>
  </si>
  <si>
    <t>10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</si>
  <si>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</si>
  <si>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</si>
  <si>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</si>
  <si>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</si>
  <si>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</si>
  <si>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</si>
  <si>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</si>
  <si>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</si>
  <si>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</si>
  <si>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</si>
  <si>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</si>
  <si>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</si>
  <si>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</si>
  <si>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</si>
  <si>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</si>
  <si>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</si>
  <si>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</si>
  <si>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</si>
  <si>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</si>
  <si>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</si>
  <si>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</si>
  <si>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</si>
  <si>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</si>
  <si>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</si>
  <si>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</si>
  <si>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</si>
  <si>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</si>
  <si>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</si>
  <si>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</si>
  <si>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</si>
  <si>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Периодическая печать и издательства</t>
  </si>
  <si>
    <t>доля в приросте (снижении), %</t>
  </si>
  <si>
    <t>Дополнительное образование детей</t>
  </si>
  <si>
    <t>Приложение 4 к пояснительной записке</t>
  </si>
  <si>
    <t xml:space="preserve">Молодежная политика </t>
  </si>
  <si>
    <t>Спорт высших достижений</t>
  </si>
  <si>
    <t>Санитарно-эпидемиологическое благополучие</t>
  </si>
  <si>
    <t xml:space="preserve">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</si>
  <si>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</si>
  <si>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РАСХОДЫ, ВСЕГО</t>
  </si>
  <si>
    <t>Проект</t>
  </si>
  <si>
    <t>Профессиональная подготовка, переподготовка и повышение квалификации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</si>
  <si>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</si>
  <si>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прирост (+), снижение (-) к 2026 году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</si>
  <si>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</si>
  <si>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</si>
  <si>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2024 год (отчет)</t>
  </si>
  <si>
    <t xml:space="preserve">Прирост (+), снижение (-) расходов бюджета города Югорска на 2026 год и на плановый период 2027 и 2028 годов в сравнении с планом на 2025 год и отчетом за 2024 год в разрезе разделов, подразделов классификации расходов бюджетов </t>
  </si>
  <si>
    <t>2025 год (утверждено решением Думы города Югорска от 20.12.2024             № 102)</t>
  </si>
  <si>
    <t>2025 год (утверждено решением Думы города Югорска от 28.10.2025                  № 70)</t>
  </si>
  <si>
    <t>2026 год</t>
  </si>
  <si>
    <t xml:space="preserve">2027 год </t>
  </si>
  <si>
    <t>2028 год</t>
  </si>
  <si>
    <t>прирост (+), снижение (-) к 2025 году (утверждено решением Думы города Югорска от 20.12.2024                       № 102)</t>
  </si>
  <si>
    <t>прирост (+), снижение (-) к 2025 году (утверждено решением Думы города Югорска от 28.10.2025                    № 70)</t>
  </si>
  <si>
    <t>прирост (+), снижение (-) к 2027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</si>
</sst>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5" fillId="0" borderId="0" xfId="0" applyFont="1"/>
    <xf numFmtId="0" fontId="4" fillId="0" borderId="0" xfId="0" applyFont="1"/>
    <xf numFmtId="0" fontId="6" fillId="0" borderId="0" xfId="0" applyFont="1"/>
    <xf numFmtId="0" fontId="4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5" fontId="4" fillId="0" borderId="1" xfId="2" applyNumberFormat="1" applyFont="1" applyFill="1" applyBorder="1" applyAlignment="1" applyProtection="1">
      <alignment horizontal="center" vertical="center"/>
      <protection hidden="1"/>
    </xf>
    <xf numFmtId="164" fontId="9" fillId="0" borderId="1" xfId="0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abSelected="1" zoomScale="70" zoomScaleNormal="70" workbookViewId="0">
      <selection activeCell="A6" sqref="A6:Q67"/>
    </sheetView>
  </sheetViews>
  <sheetFormatPr defaultColWidth="9.109375" defaultRowHeight="16.8" x14ac:dyDescent="0.3"/>
  <cols>
    <col min="1" max="1" width="58" style="1" customWidth="1"/>
    <col min="2" max="2" width="5.5546875" style="1" customWidth="1"/>
    <col min="3" max="3" width="5.88671875" style="1" customWidth="1"/>
    <col min="4" max="4" width="15.88671875" style="23" customWidth="1"/>
    <col min="5" max="5" width="14.44140625" style="23" customWidth="1"/>
    <col min="6" max="6" width="14.6640625" style="23" customWidth="1"/>
    <col min="7" max="7" width="16.44140625" style="27" customWidth="1"/>
    <col min="8" max="8" width="16.44140625" style="28" customWidth="1"/>
    <col min="9" max="9" width="14.88671875" style="28" customWidth="1"/>
    <col min="10" max="10" width="15.44140625" style="28" customWidth="1"/>
    <col min="11" max="11" width="14.109375" style="28" customWidth="1"/>
    <col min="12" max="12" width="14.6640625" style="28" customWidth="1"/>
    <col min="13" max="13" width="13.5546875" style="28" customWidth="1"/>
    <col min="14" max="14" width="14" style="28" customWidth="1"/>
    <col min="15" max="15" width="15.6640625" style="28" customWidth="1"/>
    <col min="16" max="16" width="13.6640625" style="24" customWidth="1"/>
    <col min="17" max="17" width="13.88671875" style="24" customWidth="1"/>
    <col min="18" max="16384" width="9.109375" style="1"/>
  </cols>
  <sheetData>
    <row r="1" spans="1:21" x14ac:dyDescent="0.3">
      <c r="A1" s="3"/>
      <c r="B1" s="3"/>
      <c r="C1" s="3"/>
      <c r="D1" s="14"/>
      <c r="E1" s="14"/>
      <c r="F1" s="14"/>
      <c r="G1" s="16"/>
      <c r="H1" s="17"/>
      <c r="I1" s="17"/>
      <c r="J1" s="17"/>
      <c r="K1" s="17"/>
      <c r="L1" s="17"/>
      <c r="M1" s="17"/>
      <c r="N1" s="30" t="s">
        <v>69</v>
      </c>
      <c r="O1" s="30"/>
      <c r="P1" s="30"/>
      <c r="Q1" s="30"/>
    </row>
    <row r="2" spans="1:21" ht="14.4" customHeight="1" x14ac:dyDescent="0.3">
      <c r="A2" s="35" t="s">
        <v>83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21" ht="24.6" customHeight="1" x14ac:dyDescent="0.3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21" hidden="1" x14ac:dyDescent="0.3">
      <c r="A4" s="4"/>
      <c r="B4" s="4"/>
      <c r="C4" s="4"/>
      <c r="D4" s="15"/>
      <c r="E4" s="15"/>
      <c r="F4" s="15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21" x14ac:dyDescent="0.3">
      <c r="A5" s="4"/>
      <c r="B5" s="4"/>
      <c r="C5" s="4"/>
      <c r="D5" s="15"/>
      <c r="E5" s="15"/>
      <c r="F5" s="15"/>
      <c r="G5" s="16"/>
      <c r="H5" s="17"/>
      <c r="I5" s="17"/>
      <c r="J5" s="17"/>
      <c r="K5" s="17"/>
      <c r="L5" s="17"/>
      <c r="M5" s="17"/>
      <c r="N5" s="17"/>
      <c r="O5" s="17"/>
      <c r="P5" s="36" t="s">
        <v>1</v>
      </c>
      <c r="Q5" s="36"/>
      <c r="R5" s="2"/>
      <c r="S5" s="2"/>
      <c r="T5" s="2"/>
      <c r="U5" s="2"/>
    </row>
    <row r="6" spans="1:21" ht="29.4" customHeight="1" x14ac:dyDescent="0.3">
      <c r="A6" s="34" t="s">
        <v>0</v>
      </c>
      <c r="B6" s="34" t="s">
        <v>2</v>
      </c>
      <c r="C6" s="34" t="s">
        <v>3</v>
      </c>
      <c r="D6" s="37" t="s">
        <v>82</v>
      </c>
      <c r="E6" s="37" t="s">
        <v>84</v>
      </c>
      <c r="F6" s="37" t="s">
        <v>85</v>
      </c>
      <c r="G6" s="31" t="s">
        <v>86</v>
      </c>
      <c r="H6" s="32"/>
      <c r="I6" s="32"/>
      <c r="J6" s="32"/>
      <c r="K6" s="33"/>
      <c r="L6" s="31" t="s">
        <v>87</v>
      </c>
      <c r="M6" s="32"/>
      <c r="N6" s="33"/>
      <c r="O6" s="34" t="s">
        <v>88</v>
      </c>
      <c r="P6" s="34"/>
      <c r="Q6" s="34"/>
    </row>
    <row r="7" spans="1:21" ht="160.19999999999999" customHeight="1" x14ac:dyDescent="0.3">
      <c r="A7" s="34"/>
      <c r="B7" s="34"/>
      <c r="C7" s="34"/>
      <c r="D7" s="37"/>
      <c r="E7" s="37"/>
      <c r="F7" s="37"/>
      <c r="G7" s="6" t="s">
        <v>76</v>
      </c>
      <c r="H7" s="6" t="s">
        <v>89</v>
      </c>
      <c r="I7" s="6" t="s">
        <v>67</v>
      </c>
      <c r="J7" s="6" t="s">
        <v>90</v>
      </c>
      <c r="K7" s="6" t="s">
        <v>67</v>
      </c>
      <c r="L7" s="13" t="s">
        <v>76</v>
      </c>
      <c r="M7" s="6" t="s">
        <v>79</v>
      </c>
      <c r="N7" s="6" t="s">
        <v>67</v>
      </c>
      <c r="O7" s="13" t="s">
        <v>76</v>
      </c>
      <c r="P7" s="13" t="s">
        <v>91</v>
      </c>
      <c r="Q7" s="13" t="s">
        <v>67</v>
      </c>
    </row>
    <row r="8" spans="1:21" ht="18" customHeight="1" x14ac:dyDescent="0.3">
      <c r="A8" s="29">
        <v>1</v>
      </c>
      <c r="B8" s="29">
        <v>2</v>
      </c>
      <c r="C8" s="29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13">
        <v>12</v>
      </c>
      <c r="M8" s="6">
        <v>13</v>
      </c>
      <c r="N8" s="6">
        <v>14</v>
      </c>
      <c r="O8" s="13">
        <v>15</v>
      </c>
      <c r="P8" s="13">
        <v>16</v>
      </c>
      <c r="Q8" s="13">
        <v>17</v>
      </c>
    </row>
    <row r="9" spans="1:21" x14ac:dyDescent="0.3">
      <c r="A9" s="38" t="s">
        <v>75</v>
      </c>
      <c r="B9" s="39"/>
      <c r="C9" s="39"/>
      <c r="D9" s="7">
        <f>D10+D19+D21+D25+D33+D38+D41+D48+D51+D54+D59+D64+D66</f>
        <v>5941621.4000000004</v>
      </c>
      <c r="E9" s="7">
        <f>E10+E19+E21+E25+E33+E38+E41+E48+E51+E54+E59+E64+E66</f>
        <v>6840660</v>
      </c>
      <c r="F9" s="7">
        <f>F10+F19+F21+F25+F33+F38+F41+F48+F51+F54+F59+F64+F66</f>
        <v>8114128</v>
      </c>
      <c r="G9" s="7">
        <f>G10+G19+G21+G25+G33+G38+G41+G48+G51+G54+G59+G64+G66</f>
        <v>6030349.7999999989</v>
      </c>
      <c r="H9" s="7">
        <f>G9-E9</f>
        <v>-810310.20000000112</v>
      </c>
      <c r="I9" s="8">
        <f>H9/H9*100</f>
        <v>100</v>
      </c>
      <c r="J9" s="7">
        <f t="shared" ref="J9:J40" si="0">G9-F9</f>
        <v>-2083778.2000000011</v>
      </c>
      <c r="K9" s="8">
        <f>J9/J9*100</f>
        <v>100</v>
      </c>
      <c r="L9" s="7">
        <f>L10+L19+L21+L25+L33+L38+L41+L48+L51+L54+L59+L64+L66</f>
        <v>5396015.3999999994</v>
      </c>
      <c r="M9" s="7">
        <f>L9-G9</f>
        <v>-634334.39999999944</v>
      </c>
      <c r="N9" s="8">
        <f>M9/$M$9*100</f>
        <v>100</v>
      </c>
      <c r="O9" s="7">
        <f>O10+O19+O21+O25+O33+O38+O41+O48+O51+O54+O59+O64+O66</f>
        <v>5849271.1999999993</v>
      </c>
      <c r="P9" s="7">
        <f>O9-L9</f>
        <v>453255.79999999981</v>
      </c>
      <c r="Q9" s="8">
        <f>P9/$P$9*100</f>
        <v>100</v>
      </c>
    </row>
    <row r="10" spans="1:21" x14ac:dyDescent="0.3">
      <c r="A10" s="38" t="s">
        <v>4</v>
      </c>
      <c r="B10" s="40" t="s">
        <v>5</v>
      </c>
      <c r="C10" s="40"/>
      <c r="D10" s="41">
        <f>SUM(D11:D18)</f>
        <v>500261</v>
      </c>
      <c r="E10" s="7">
        <f>SUM(E11:E18)</f>
        <v>526307</v>
      </c>
      <c r="F10" s="7">
        <f>SUM(F11:F18)</f>
        <v>573238.69999999995</v>
      </c>
      <c r="G10" s="7">
        <f>SUM(G11:G18)</f>
        <v>629798.80000000005</v>
      </c>
      <c r="H10" s="7">
        <f t="shared" ref="H10:H40" si="1">G10-E10</f>
        <v>103491.80000000005</v>
      </c>
      <c r="I10" s="8">
        <f>H10/H9*100</f>
        <v>-12.771874277282935</v>
      </c>
      <c r="J10" s="7">
        <f>G10-F10</f>
        <v>56560.100000000093</v>
      </c>
      <c r="K10" s="8">
        <f>J10/J9*100+0.01</f>
        <v>-2.7043051981252164</v>
      </c>
      <c r="L10" s="7">
        <f t="shared" ref="L10" si="2">SUM(L11:L18)</f>
        <v>640500</v>
      </c>
      <c r="M10" s="7">
        <f>L10-G10</f>
        <v>10701.199999999953</v>
      </c>
      <c r="N10" s="8">
        <f>M10/$M$9*100+0.02</f>
        <v>-1.6669966377355481</v>
      </c>
      <c r="O10" s="7">
        <f>SUM(O11:O18)</f>
        <v>711854.8</v>
      </c>
      <c r="P10" s="7">
        <f t="shared" ref="P10:P67" si="3">O10-L10</f>
        <v>71354.800000000047</v>
      </c>
      <c r="Q10" s="8">
        <f>P10/$P$9*100+0.01</f>
        <v>15.752721880227472</v>
      </c>
    </row>
    <row r="11" spans="1:21" ht="46.8" x14ac:dyDescent="0.3">
      <c r="A11" s="42" t="s">
        <v>64</v>
      </c>
      <c r="B11" s="43" t="s">
        <v>5</v>
      </c>
      <c r="C11" s="43" t="s">
        <v>6</v>
      </c>
      <c r="D11" s="10">
        <v>8839.4</v>
      </c>
      <c r="E11" s="9">
        <v>8455.7999999999993</v>
      </c>
      <c r="F11" s="18">
        <v>8455.7999999999993</v>
      </c>
      <c r="G11" s="9">
        <v>8913.5</v>
      </c>
      <c r="H11" s="10">
        <f>G11-E11</f>
        <v>457.70000000000073</v>
      </c>
      <c r="I11" s="11">
        <f>H11/H9*100</f>
        <v>-5.648454135218834E-2</v>
      </c>
      <c r="J11" s="10">
        <f>G11-F11</f>
        <v>457.70000000000073</v>
      </c>
      <c r="K11" s="12">
        <f>J11/J9*100</f>
        <v>-2.1964909701042101E-2</v>
      </c>
      <c r="L11" s="9">
        <v>8624.6</v>
      </c>
      <c r="M11" s="10">
        <f t="shared" ref="M11:M67" si="4">L11-G11</f>
        <v>-288.89999999999964</v>
      </c>
      <c r="N11" s="12">
        <f>M11/$M$9*100</f>
        <v>4.5543801502803551E-2</v>
      </c>
      <c r="O11" s="9">
        <v>8836.2000000000007</v>
      </c>
      <c r="P11" s="10">
        <f t="shared" si="3"/>
        <v>211.60000000000036</v>
      </c>
      <c r="Q11" s="12">
        <f t="shared" ref="Q11:Q67" si="5">P11/$P$9*100</f>
        <v>4.6684455003113134E-2</v>
      </c>
    </row>
    <row r="12" spans="1:21" ht="46.8" x14ac:dyDescent="0.3">
      <c r="A12" s="42" t="s">
        <v>7</v>
      </c>
      <c r="B12" s="43" t="s">
        <v>5</v>
      </c>
      <c r="C12" s="43" t="s">
        <v>8</v>
      </c>
      <c r="D12" s="10">
        <v>10652.4</v>
      </c>
      <c r="E12" s="9">
        <v>11985</v>
      </c>
      <c r="F12" s="18">
        <v>12073</v>
      </c>
      <c r="G12" s="9">
        <v>12385</v>
      </c>
      <c r="H12" s="10">
        <f>G12-E12</f>
        <v>400</v>
      </c>
      <c r="I12" s="11">
        <f>H12/H9*100</f>
        <v>-4.9363811537852964E-2</v>
      </c>
      <c r="J12" s="10">
        <f>G12-F12</f>
        <v>312</v>
      </c>
      <c r="K12" s="12">
        <f>J12/J9*100</f>
        <v>-1.4972802767588214E-2</v>
      </c>
      <c r="L12" s="9">
        <v>12365</v>
      </c>
      <c r="M12" s="10">
        <f>L12-G12</f>
        <v>-20</v>
      </c>
      <c r="N12" s="12">
        <f t="shared" ref="N12:N67" si="6">M12/$M$9*100</f>
        <v>3.1529111459192532E-3</v>
      </c>
      <c r="O12" s="9">
        <v>12365</v>
      </c>
      <c r="P12" s="10">
        <f>O12-L12</f>
        <v>0</v>
      </c>
      <c r="Q12" s="12">
        <f>P12/$P$9*100</f>
        <v>0</v>
      </c>
    </row>
    <row r="13" spans="1:21" ht="46.8" x14ac:dyDescent="0.3">
      <c r="A13" s="42" t="s">
        <v>78</v>
      </c>
      <c r="B13" s="43" t="s">
        <v>5</v>
      </c>
      <c r="C13" s="43" t="s">
        <v>9</v>
      </c>
      <c r="D13" s="10">
        <v>167133.4</v>
      </c>
      <c r="E13" s="9">
        <v>175000</v>
      </c>
      <c r="F13" s="18">
        <v>175291.4</v>
      </c>
      <c r="G13" s="9">
        <v>185168.2</v>
      </c>
      <c r="H13" s="10">
        <f>G13-E13</f>
        <v>10168.200000000012</v>
      </c>
      <c r="I13" s="11">
        <f>H13/H9*100</f>
        <v>-1.2548527711979929</v>
      </c>
      <c r="J13" s="10">
        <f t="shared" si="0"/>
        <v>9876.8000000000175</v>
      </c>
      <c r="K13" s="12">
        <f>J13/J9*100</f>
        <v>-0.47398518709908816</v>
      </c>
      <c r="L13" s="10">
        <v>185168.2</v>
      </c>
      <c r="M13" s="10">
        <f>L13-G13</f>
        <v>0</v>
      </c>
      <c r="N13" s="12">
        <f t="shared" si="6"/>
        <v>0</v>
      </c>
      <c r="O13" s="9">
        <v>185168.2</v>
      </c>
      <c r="P13" s="10">
        <f t="shared" si="3"/>
        <v>0</v>
      </c>
      <c r="Q13" s="12">
        <f t="shared" si="5"/>
        <v>0</v>
      </c>
    </row>
    <row r="14" spans="1:21" x14ac:dyDescent="0.3">
      <c r="A14" s="42" t="s">
        <v>10</v>
      </c>
      <c r="B14" s="43" t="s">
        <v>5</v>
      </c>
      <c r="C14" s="43" t="s">
        <v>11</v>
      </c>
      <c r="D14" s="10">
        <v>5.0999999999999996</v>
      </c>
      <c r="E14" s="9">
        <v>1.4</v>
      </c>
      <c r="F14" s="18">
        <v>1.4</v>
      </c>
      <c r="G14" s="9">
        <v>51.2</v>
      </c>
      <c r="H14" s="10">
        <f t="shared" si="1"/>
        <v>49.800000000000004</v>
      </c>
      <c r="I14" s="11">
        <f>H14/H9*100</f>
        <v>-6.1457945364626941E-3</v>
      </c>
      <c r="J14" s="10">
        <f t="shared" si="0"/>
        <v>49.800000000000004</v>
      </c>
      <c r="K14" s="12">
        <f>J14/J9*100</f>
        <v>-2.3898896725188879E-3</v>
      </c>
      <c r="L14" s="9">
        <v>1.8</v>
      </c>
      <c r="M14" s="10">
        <f t="shared" si="4"/>
        <v>-49.400000000000006</v>
      </c>
      <c r="N14" s="12">
        <f t="shared" si="6"/>
        <v>7.7876905304205555E-3</v>
      </c>
      <c r="O14" s="9">
        <v>3.8</v>
      </c>
      <c r="P14" s="10">
        <f>O14-L14</f>
        <v>1.9999999999999998</v>
      </c>
      <c r="Q14" s="12">
        <f t="shared" si="5"/>
        <v>4.4125193764757138E-4</v>
      </c>
    </row>
    <row r="15" spans="1:21" ht="46.8" x14ac:dyDescent="0.3">
      <c r="A15" s="42" t="s">
        <v>12</v>
      </c>
      <c r="B15" s="43" t="s">
        <v>5</v>
      </c>
      <c r="C15" s="43" t="s">
        <v>13</v>
      </c>
      <c r="D15" s="10">
        <v>54696</v>
      </c>
      <c r="E15" s="9">
        <v>59731.6</v>
      </c>
      <c r="F15" s="18">
        <v>59731.6</v>
      </c>
      <c r="G15" s="9">
        <v>62084</v>
      </c>
      <c r="H15" s="10">
        <f>G15-E15</f>
        <v>2352.4000000000015</v>
      </c>
      <c r="I15" s="11">
        <f>H15/H9*100</f>
        <v>-0.29030857565411344</v>
      </c>
      <c r="J15" s="10">
        <f t="shared" si="0"/>
        <v>2352.4000000000015</v>
      </c>
      <c r="K15" s="12">
        <f>J15/J9*100</f>
        <v>-0.11289109368741838</v>
      </c>
      <c r="L15" s="9">
        <v>61986.7</v>
      </c>
      <c r="M15" s="10">
        <f t="shared" si="4"/>
        <v>-97.30000000000291</v>
      </c>
      <c r="N15" s="12">
        <f t="shared" si="6"/>
        <v>1.5338912724897626E-2</v>
      </c>
      <c r="O15" s="9">
        <v>61877.9</v>
      </c>
      <c r="P15" s="10">
        <f t="shared" si="3"/>
        <v>-108.79999999999563</v>
      </c>
      <c r="Q15" s="12">
        <f t="shared" si="5"/>
        <v>-2.4004105408026923E-2</v>
      </c>
    </row>
    <row r="16" spans="1:21" x14ac:dyDescent="0.3">
      <c r="A16" s="42" t="s">
        <v>65</v>
      </c>
      <c r="B16" s="43" t="s">
        <v>5</v>
      </c>
      <c r="C16" s="43" t="s">
        <v>33</v>
      </c>
      <c r="D16" s="10">
        <v>0</v>
      </c>
      <c r="E16" s="9">
        <v>0</v>
      </c>
      <c r="F16" s="18">
        <v>0</v>
      </c>
      <c r="G16" s="9">
        <v>8602</v>
      </c>
      <c r="H16" s="10">
        <f t="shared" si="1"/>
        <v>8602</v>
      </c>
      <c r="I16" s="11">
        <f>H16/H9*100</f>
        <v>-1.0615687671215279</v>
      </c>
      <c r="J16" s="10">
        <f t="shared" si="0"/>
        <v>8602</v>
      </c>
      <c r="K16" s="12">
        <f>J16/J9*100</f>
        <v>-0.41280785066280062</v>
      </c>
      <c r="L16" s="10">
        <v>0</v>
      </c>
      <c r="M16" s="10">
        <f t="shared" si="4"/>
        <v>-8602</v>
      </c>
      <c r="N16" s="12">
        <f t="shared" si="6"/>
        <v>1.3560670838598707</v>
      </c>
      <c r="O16" s="10">
        <v>0</v>
      </c>
      <c r="P16" s="10">
        <f t="shared" si="3"/>
        <v>0</v>
      </c>
      <c r="Q16" s="12">
        <f t="shared" si="5"/>
        <v>0</v>
      </c>
    </row>
    <row r="17" spans="1:17" x14ac:dyDescent="0.3">
      <c r="A17" s="42" t="s">
        <v>14</v>
      </c>
      <c r="B17" s="43" t="s">
        <v>5</v>
      </c>
      <c r="C17" s="43" t="s">
        <v>16</v>
      </c>
      <c r="D17" s="10">
        <v>0</v>
      </c>
      <c r="E17" s="9">
        <v>2000</v>
      </c>
      <c r="F17" s="18">
        <v>2000</v>
      </c>
      <c r="G17" s="9">
        <v>2000</v>
      </c>
      <c r="H17" s="10">
        <f t="shared" si="1"/>
        <v>0</v>
      </c>
      <c r="I17" s="11">
        <f>H17/H9*100</f>
        <v>0</v>
      </c>
      <c r="J17" s="10">
        <f t="shared" si="0"/>
        <v>0</v>
      </c>
      <c r="K17" s="12">
        <f>J17/J9*100</f>
        <v>0</v>
      </c>
      <c r="L17" s="9">
        <v>2000</v>
      </c>
      <c r="M17" s="10">
        <f t="shared" si="4"/>
        <v>0</v>
      </c>
      <c r="N17" s="12">
        <f t="shared" si="6"/>
        <v>0</v>
      </c>
      <c r="O17" s="9">
        <v>2000</v>
      </c>
      <c r="P17" s="10">
        <f t="shared" si="3"/>
        <v>0</v>
      </c>
      <c r="Q17" s="12">
        <f t="shared" si="5"/>
        <v>0</v>
      </c>
    </row>
    <row r="18" spans="1:17" x14ac:dyDescent="0.3">
      <c r="A18" s="42" t="s">
        <v>15</v>
      </c>
      <c r="B18" s="43" t="s">
        <v>5</v>
      </c>
      <c r="C18" s="43" t="s">
        <v>17</v>
      </c>
      <c r="D18" s="10">
        <v>258934.7</v>
      </c>
      <c r="E18" s="9">
        <v>269133.2</v>
      </c>
      <c r="F18" s="18">
        <v>315685.5</v>
      </c>
      <c r="G18" s="9">
        <v>350594.9</v>
      </c>
      <c r="H18" s="10">
        <f t="shared" si="1"/>
        <v>81461.700000000012</v>
      </c>
      <c r="I18" s="11">
        <f>H18/H9*100</f>
        <v>-10.053150015882792</v>
      </c>
      <c r="J18" s="10">
        <f t="shared" si="0"/>
        <v>34909.400000000023</v>
      </c>
      <c r="K18" s="12">
        <f>J18/J9*100</f>
        <v>-1.6752934645347575</v>
      </c>
      <c r="L18" s="9">
        <v>370353.7</v>
      </c>
      <c r="M18" s="10">
        <f t="shared" si="4"/>
        <v>19758.799999999988</v>
      </c>
      <c r="N18" s="12">
        <f t="shared" si="6"/>
        <v>-3.1148870374994648</v>
      </c>
      <c r="O18" s="9">
        <v>441603.7</v>
      </c>
      <c r="P18" s="10">
        <f t="shared" si="3"/>
        <v>71250</v>
      </c>
      <c r="Q18" s="12">
        <f t="shared" si="5"/>
        <v>15.719600278694731</v>
      </c>
    </row>
    <row r="19" spans="1:17" x14ac:dyDescent="0.3">
      <c r="A19" s="38" t="s">
        <v>18</v>
      </c>
      <c r="B19" s="40" t="s">
        <v>6</v>
      </c>
      <c r="C19" s="40"/>
      <c r="D19" s="7">
        <f>D20</f>
        <v>9107.7000000000007</v>
      </c>
      <c r="E19" s="7">
        <f>E20</f>
        <v>10067.1</v>
      </c>
      <c r="F19" s="7">
        <f>F20</f>
        <v>10115.700000000001</v>
      </c>
      <c r="G19" s="7">
        <f>G20</f>
        <v>11257.7</v>
      </c>
      <c r="H19" s="7">
        <f>G19-E19</f>
        <v>1190.6000000000004</v>
      </c>
      <c r="I19" s="8">
        <f>H19/H9*100</f>
        <v>-0.1469313850424194</v>
      </c>
      <c r="J19" s="7">
        <f t="shared" si="0"/>
        <v>1142</v>
      </c>
      <c r="K19" s="8">
        <f>J19/J9*100</f>
        <v>-5.4804297309569677E-2</v>
      </c>
      <c r="L19" s="7">
        <f t="shared" ref="L19" si="7">L20</f>
        <v>11257.7</v>
      </c>
      <c r="M19" s="7">
        <f t="shared" si="4"/>
        <v>0</v>
      </c>
      <c r="N19" s="8">
        <f t="shared" si="6"/>
        <v>0</v>
      </c>
      <c r="O19" s="7">
        <f t="shared" ref="O19" si="8">O20</f>
        <v>13612</v>
      </c>
      <c r="P19" s="7">
        <f t="shared" si="3"/>
        <v>2354.2999999999993</v>
      </c>
      <c r="Q19" s="8">
        <f t="shared" si="5"/>
        <v>0.51941971840183854</v>
      </c>
    </row>
    <row r="20" spans="1:17" x14ac:dyDescent="0.3">
      <c r="A20" s="42" t="s">
        <v>19</v>
      </c>
      <c r="B20" s="43" t="s">
        <v>6</v>
      </c>
      <c r="C20" s="43" t="s">
        <v>8</v>
      </c>
      <c r="D20" s="10">
        <v>9107.7000000000007</v>
      </c>
      <c r="E20" s="9">
        <v>10067.1</v>
      </c>
      <c r="F20" s="9">
        <v>10115.700000000001</v>
      </c>
      <c r="G20" s="9">
        <v>11257.7</v>
      </c>
      <c r="H20" s="10">
        <f>G20-E20</f>
        <v>1190.6000000000004</v>
      </c>
      <c r="I20" s="11">
        <f>H20/H9*100</f>
        <v>-0.1469313850424194</v>
      </c>
      <c r="J20" s="10">
        <f>G20-F20</f>
        <v>1142</v>
      </c>
      <c r="K20" s="12">
        <f>J20/J9*100</f>
        <v>-5.4804297309569677E-2</v>
      </c>
      <c r="L20" s="9">
        <v>11257.7</v>
      </c>
      <c r="M20" s="10">
        <f>L20-G20</f>
        <v>0</v>
      </c>
      <c r="N20" s="12">
        <f>M20/$M$9*100</f>
        <v>0</v>
      </c>
      <c r="O20" s="9">
        <v>13612</v>
      </c>
      <c r="P20" s="10">
        <f t="shared" si="3"/>
        <v>2354.2999999999993</v>
      </c>
      <c r="Q20" s="12">
        <f>P20/$P$9*100</f>
        <v>0.51941971840183854</v>
      </c>
    </row>
    <row r="21" spans="1:17" ht="31.2" x14ac:dyDescent="0.3">
      <c r="A21" s="38" t="s">
        <v>20</v>
      </c>
      <c r="B21" s="40" t="s">
        <v>8</v>
      </c>
      <c r="C21" s="40"/>
      <c r="D21" s="7">
        <f>SUM(D22:D24)</f>
        <v>15152</v>
      </c>
      <c r="E21" s="7">
        <f>SUM(E22:E24)</f>
        <v>10018.6</v>
      </c>
      <c r="F21" s="7">
        <f>SUM(F22:F24)</f>
        <v>11962.3</v>
      </c>
      <c r="G21" s="7">
        <f>SUM(G22:G24)</f>
        <v>11857.2</v>
      </c>
      <c r="H21" s="7">
        <f t="shared" si="1"/>
        <v>1838.6000000000004</v>
      </c>
      <c r="I21" s="8">
        <f>H21/H9*100</f>
        <v>-0.22690075973374121</v>
      </c>
      <c r="J21" s="7">
        <f t="shared" si="0"/>
        <v>-105.09999999999854</v>
      </c>
      <c r="K21" s="8">
        <f>J21/J9*100-0.01</f>
        <v>-4.956277016431092E-3</v>
      </c>
      <c r="L21" s="7">
        <f>SUM(L22:L24)</f>
        <v>10563.2</v>
      </c>
      <c r="M21" s="7">
        <f t="shared" si="4"/>
        <v>-1294</v>
      </c>
      <c r="N21" s="8">
        <f>M21/$M$9*100</f>
        <v>0.20399335114097569</v>
      </c>
      <c r="O21" s="7">
        <f>SUM(O22:O24)</f>
        <v>10564.1</v>
      </c>
      <c r="P21" s="7">
        <f t="shared" si="3"/>
        <v>0.8999999999996362</v>
      </c>
      <c r="Q21" s="8">
        <f t="shared" si="5"/>
        <v>1.9856337194132688E-4</v>
      </c>
    </row>
    <row r="22" spans="1:17" x14ac:dyDescent="0.3">
      <c r="A22" s="42" t="s">
        <v>21</v>
      </c>
      <c r="B22" s="43" t="s">
        <v>8</v>
      </c>
      <c r="C22" s="43" t="s">
        <v>9</v>
      </c>
      <c r="D22" s="10">
        <v>6907.2</v>
      </c>
      <c r="E22" s="9">
        <v>6829.8</v>
      </c>
      <c r="F22" s="18">
        <v>6891.3</v>
      </c>
      <c r="G22" s="9">
        <f>7687.9+12.1</f>
        <v>7700</v>
      </c>
      <c r="H22" s="10">
        <f t="shared" si="1"/>
        <v>870.19999999999982</v>
      </c>
      <c r="I22" s="11">
        <f>H22/H9*100</f>
        <v>-0.10739097200059911</v>
      </c>
      <c r="J22" s="10">
        <f t="shared" si="0"/>
        <v>808.69999999999982</v>
      </c>
      <c r="K22" s="12">
        <f>J22/J9*100</f>
        <v>-3.8809312814578799E-2</v>
      </c>
      <c r="L22" s="9">
        <f>7687.9+12.1</f>
        <v>7700</v>
      </c>
      <c r="M22" s="10">
        <f t="shared" si="4"/>
        <v>0</v>
      </c>
      <c r="N22" s="12">
        <f t="shared" si="6"/>
        <v>0</v>
      </c>
      <c r="O22" s="9">
        <f>7687.9+12.1</f>
        <v>7700</v>
      </c>
      <c r="P22" s="10">
        <f t="shared" si="3"/>
        <v>0</v>
      </c>
      <c r="Q22" s="12">
        <f t="shared" si="5"/>
        <v>0</v>
      </c>
    </row>
    <row r="23" spans="1:17" ht="46.8" x14ac:dyDescent="0.3">
      <c r="A23" s="42" t="s">
        <v>74</v>
      </c>
      <c r="B23" s="43" t="s">
        <v>8</v>
      </c>
      <c r="C23" s="43" t="s">
        <v>35</v>
      </c>
      <c r="D23" s="19">
        <v>3800</v>
      </c>
      <c r="E23" s="9">
        <v>50</v>
      </c>
      <c r="F23" s="18">
        <v>50</v>
      </c>
      <c r="G23" s="9">
        <v>50</v>
      </c>
      <c r="H23" s="10">
        <f t="shared" si="1"/>
        <v>0</v>
      </c>
      <c r="I23" s="11">
        <f>H23/H9*100</f>
        <v>0</v>
      </c>
      <c r="J23" s="10">
        <f t="shared" si="0"/>
        <v>0</v>
      </c>
      <c r="K23" s="12">
        <f>J23/J9*100</f>
        <v>0</v>
      </c>
      <c r="L23" s="9">
        <v>50</v>
      </c>
      <c r="M23" s="10">
        <f t="shared" si="4"/>
        <v>0</v>
      </c>
      <c r="N23" s="12">
        <f t="shared" si="6"/>
        <v>0</v>
      </c>
      <c r="O23" s="9">
        <v>50</v>
      </c>
      <c r="P23" s="10">
        <f t="shared" si="3"/>
        <v>0</v>
      </c>
      <c r="Q23" s="12">
        <f t="shared" si="5"/>
        <v>0</v>
      </c>
    </row>
    <row r="24" spans="1:17" ht="31.2" x14ac:dyDescent="0.3">
      <c r="A24" s="42" t="s">
        <v>22</v>
      </c>
      <c r="B24" s="43" t="s">
        <v>8</v>
      </c>
      <c r="C24" s="43" t="s">
        <v>24</v>
      </c>
      <c r="D24" s="10">
        <v>4444.8</v>
      </c>
      <c r="E24" s="9">
        <v>3138.8</v>
      </c>
      <c r="F24" s="18">
        <v>5021</v>
      </c>
      <c r="G24" s="9">
        <v>4107.2</v>
      </c>
      <c r="H24" s="10">
        <f t="shared" si="1"/>
        <v>968.39999999999964</v>
      </c>
      <c r="I24" s="11">
        <f>H24/H9*100</f>
        <v>-0.119509787733142</v>
      </c>
      <c r="J24" s="10">
        <f t="shared" si="0"/>
        <v>-913.80000000000018</v>
      </c>
      <c r="K24" s="12">
        <f>J24/J9*100</f>
        <v>4.3853035798147789E-2</v>
      </c>
      <c r="L24" s="9">
        <v>2813.2</v>
      </c>
      <c r="M24" s="10">
        <f t="shared" si="4"/>
        <v>-1294</v>
      </c>
      <c r="N24" s="12">
        <f t="shared" si="6"/>
        <v>0.20399335114097569</v>
      </c>
      <c r="O24" s="9">
        <v>2814.1</v>
      </c>
      <c r="P24" s="10">
        <f t="shared" si="3"/>
        <v>0.90000000000009095</v>
      </c>
      <c r="Q24" s="12">
        <f t="shared" si="5"/>
        <v>1.9856337194142716E-4</v>
      </c>
    </row>
    <row r="25" spans="1:17" x14ac:dyDescent="0.3">
      <c r="A25" s="38" t="s">
        <v>25</v>
      </c>
      <c r="B25" s="40" t="s">
        <v>9</v>
      </c>
      <c r="C25" s="40"/>
      <c r="D25" s="7">
        <f>SUM(D26:D32)</f>
        <v>632798.4</v>
      </c>
      <c r="E25" s="7">
        <f>SUM(E26:E32)</f>
        <v>628484.80000000005</v>
      </c>
      <c r="F25" s="7">
        <f>SUM(F26:F32)</f>
        <v>635424.30000000005</v>
      </c>
      <c r="G25" s="7">
        <f>SUM(G26:G32)</f>
        <v>626011.69999999995</v>
      </c>
      <c r="H25" s="7">
        <f t="shared" si="1"/>
        <v>-2473.1000000000931</v>
      </c>
      <c r="I25" s="8">
        <f>H25/H9*100</f>
        <v>0.30520410578567192</v>
      </c>
      <c r="J25" s="7">
        <f t="shared" si="0"/>
        <v>-9412.6000000000931</v>
      </c>
      <c r="K25" s="8">
        <f>J25/J9*100</f>
        <v>0.45170834400705834</v>
      </c>
      <c r="L25" s="7">
        <f t="shared" ref="L25" si="9">SUM(L26:L32)</f>
        <v>522861.7</v>
      </c>
      <c r="M25" s="7">
        <f t="shared" si="4"/>
        <v>-103149.99999999994</v>
      </c>
      <c r="N25" s="8">
        <f>M25/$M$9*100-0.01</f>
        <v>16.251139235078536</v>
      </c>
      <c r="O25" s="7">
        <f t="shared" ref="O25" si="10">SUM(O26:O32)</f>
        <v>435642.40000000008</v>
      </c>
      <c r="P25" s="7">
        <f t="shared" si="3"/>
        <v>-87219.29999999993</v>
      </c>
      <c r="Q25" s="8">
        <f>P25/$P$9*100-0.01</f>
        <v>-19.252842562632395</v>
      </c>
    </row>
    <row r="26" spans="1:17" x14ac:dyDescent="0.3">
      <c r="A26" s="42" t="s">
        <v>26</v>
      </c>
      <c r="B26" s="43" t="s">
        <v>9</v>
      </c>
      <c r="C26" s="43" t="s">
        <v>5</v>
      </c>
      <c r="D26" s="10">
        <v>8844.4</v>
      </c>
      <c r="E26" s="9">
        <v>10361.5</v>
      </c>
      <c r="F26" s="18">
        <v>9461.2999999999993</v>
      </c>
      <c r="G26" s="9">
        <v>11413.4</v>
      </c>
      <c r="H26" s="10">
        <f t="shared" si="1"/>
        <v>1051.8999999999996</v>
      </c>
      <c r="I26" s="11">
        <f>H26/H9*100</f>
        <v>-0.12981448339166879</v>
      </c>
      <c r="J26" s="10">
        <f t="shared" si="0"/>
        <v>1952.1000000000004</v>
      </c>
      <c r="K26" s="12">
        <f>J26/J9*100</f>
        <v>-9.3680795777592807E-2</v>
      </c>
      <c r="L26" s="9">
        <v>11463.4</v>
      </c>
      <c r="M26" s="10">
        <f t="shared" si="4"/>
        <v>50</v>
      </c>
      <c r="N26" s="12">
        <f t="shared" si="6"/>
        <v>-7.8822778647981324E-3</v>
      </c>
      <c r="O26" s="9">
        <v>11523.4</v>
      </c>
      <c r="P26" s="10">
        <f t="shared" si="3"/>
        <v>60</v>
      </c>
      <c r="Q26" s="12">
        <f t="shared" si="5"/>
        <v>1.3237558129427141E-2</v>
      </c>
    </row>
    <row r="27" spans="1:17" x14ac:dyDescent="0.3">
      <c r="A27" s="42" t="s">
        <v>27</v>
      </c>
      <c r="B27" s="43" t="s">
        <v>9</v>
      </c>
      <c r="C27" s="43" t="s">
        <v>11</v>
      </c>
      <c r="D27" s="10">
        <v>16207.4</v>
      </c>
      <c r="E27" s="9">
        <v>15558.8</v>
      </c>
      <c r="F27" s="18">
        <v>21522.2</v>
      </c>
      <c r="G27" s="9">
        <v>20266.2</v>
      </c>
      <c r="H27" s="10">
        <f t="shared" si="1"/>
        <v>4707.4000000000015</v>
      </c>
      <c r="I27" s="11">
        <f>H27/H9*100</f>
        <v>-0.58093801608322282</v>
      </c>
      <c r="J27" s="10">
        <f t="shared" si="0"/>
        <v>-1256</v>
      </c>
      <c r="K27" s="12">
        <f>J27/J9*100</f>
        <v>6.0275129090034602E-2</v>
      </c>
      <c r="L27" s="9">
        <v>20266.2</v>
      </c>
      <c r="M27" s="10">
        <f t="shared" si="4"/>
        <v>0</v>
      </c>
      <c r="N27" s="12">
        <f t="shared" si="6"/>
        <v>0</v>
      </c>
      <c r="O27" s="9">
        <v>20266.2</v>
      </c>
      <c r="P27" s="10">
        <f t="shared" si="3"/>
        <v>0</v>
      </c>
      <c r="Q27" s="12">
        <f t="shared" si="5"/>
        <v>0</v>
      </c>
    </row>
    <row r="28" spans="1:17" x14ac:dyDescent="0.3">
      <c r="A28" s="42" t="s">
        <v>28</v>
      </c>
      <c r="B28" s="43" t="s">
        <v>9</v>
      </c>
      <c r="C28" s="43" t="s">
        <v>33</v>
      </c>
      <c r="D28" s="10">
        <v>16294.4</v>
      </c>
      <c r="E28" s="9">
        <v>16118</v>
      </c>
      <c r="F28" s="18">
        <v>17300.900000000001</v>
      </c>
      <c r="G28" s="9">
        <v>22868</v>
      </c>
      <c r="H28" s="10">
        <f t="shared" si="1"/>
        <v>6750</v>
      </c>
      <c r="I28" s="11">
        <f>H28/H9*100</f>
        <v>-0.83301431970126871</v>
      </c>
      <c r="J28" s="10">
        <f t="shared" si="0"/>
        <v>5567.0999999999985</v>
      </c>
      <c r="K28" s="12">
        <f>J28/J9*100</f>
        <v>-0.26716375092128303</v>
      </c>
      <c r="L28" s="9">
        <v>23218</v>
      </c>
      <c r="M28" s="10">
        <f t="shared" si="4"/>
        <v>350</v>
      </c>
      <c r="N28" s="12">
        <f>M28/$M$9*100-0.01</f>
        <v>-6.5175945053586926E-2</v>
      </c>
      <c r="O28" s="9">
        <v>23218</v>
      </c>
      <c r="P28" s="10">
        <f t="shared" si="3"/>
        <v>0</v>
      </c>
      <c r="Q28" s="12">
        <f t="shared" si="5"/>
        <v>0</v>
      </c>
    </row>
    <row r="29" spans="1:17" x14ac:dyDescent="0.3">
      <c r="A29" s="42" t="s">
        <v>29</v>
      </c>
      <c r="B29" s="43" t="s">
        <v>9</v>
      </c>
      <c r="C29" s="43" t="s">
        <v>34</v>
      </c>
      <c r="D29" s="10">
        <v>22568.9</v>
      </c>
      <c r="E29" s="9">
        <v>35063.699999999997</v>
      </c>
      <c r="F29" s="18">
        <v>33647.4</v>
      </c>
      <c r="G29" s="9">
        <v>40725.599999999999</v>
      </c>
      <c r="H29" s="10">
        <f t="shared" si="1"/>
        <v>5661.9000000000015</v>
      </c>
      <c r="I29" s="11">
        <f>H29/H9*100</f>
        <v>-0.69873241136542441</v>
      </c>
      <c r="J29" s="10">
        <f t="shared" si="0"/>
        <v>7078.1999999999971</v>
      </c>
      <c r="K29" s="12">
        <f>J29/J9*100</f>
        <v>-0.33968106586391938</v>
      </c>
      <c r="L29" s="9">
        <v>38500</v>
      </c>
      <c r="M29" s="10">
        <f t="shared" si="4"/>
        <v>-2225.5999999999985</v>
      </c>
      <c r="N29" s="12">
        <f>M29/$M$9*100</f>
        <v>0.35085595231789424</v>
      </c>
      <c r="O29" s="9">
        <v>38500</v>
      </c>
      <c r="P29" s="10">
        <f t="shared" si="3"/>
        <v>0</v>
      </c>
      <c r="Q29" s="12">
        <f t="shared" si="5"/>
        <v>0</v>
      </c>
    </row>
    <row r="30" spans="1:17" x14ac:dyDescent="0.3">
      <c r="A30" s="42" t="s">
        <v>30</v>
      </c>
      <c r="B30" s="43" t="s">
        <v>9</v>
      </c>
      <c r="C30" s="43" t="s">
        <v>23</v>
      </c>
      <c r="D30" s="10">
        <v>526805.4</v>
      </c>
      <c r="E30" s="9">
        <v>527190.30000000005</v>
      </c>
      <c r="F30" s="18">
        <v>525511.80000000005</v>
      </c>
      <c r="G30" s="9">
        <v>506261.7</v>
      </c>
      <c r="H30" s="10">
        <f t="shared" si="1"/>
        <v>-20928.600000000035</v>
      </c>
      <c r="I30" s="11">
        <f>H30/H9*100</f>
        <v>2.5827886653777785</v>
      </c>
      <c r="J30" s="10">
        <f t="shared" si="0"/>
        <v>-19250.100000000035</v>
      </c>
      <c r="K30" s="12">
        <f>J30/J9*100</f>
        <v>0.92380753383445624</v>
      </c>
      <c r="L30" s="9">
        <v>406317.5</v>
      </c>
      <c r="M30" s="10">
        <f t="shared" si="4"/>
        <v>-99944.200000000012</v>
      </c>
      <c r="N30" s="12">
        <f t="shared" si="6"/>
        <v>15.75575910749915</v>
      </c>
      <c r="O30" s="9">
        <v>323020.7</v>
      </c>
      <c r="P30" s="10">
        <f t="shared" si="3"/>
        <v>-83296.799999999988</v>
      </c>
      <c r="Q30" s="12">
        <f t="shared" si="5"/>
        <v>-18.377437199921111</v>
      </c>
    </row>
    <row r="31" spans="1:17" x14ac:dyDescent="0.3">
      <c r="A31" s="42" t="s">
        <v>31</v>
      </c>
      <c r="B31" s="43" t="s">
        <v>9</v>
      </c>
      <c r="C31" s="43" t="s">
        <v>35</v>
      </c>
      <c r="D31" s="10">
        <v>15597</v>
      </c>
      <c r="E31" s="9">
        <v>14096.7</v>
      </c>
      <c r="F31" s="18">
        <v>15231.7</v>
      </c>
      <c r="G31" s="9">
        <v>16950.599999999999</v>
      </c>
      <c r="H31" s="10">
        <f t="shared" si="1"/>
        <v>2853.8999999999978</v>
      </c>
      <c r="I31" s="11">
        <f>H31/H9*100</f>
        <v>-0.35219845436969616</v>
      </c>
      <c r="J31" s="10">
        <f t="shared" si="0"/>
        <v>1718.8999999999978</v>
      </c>
      <c r="K31" s="12">
        <f>J31/J9*100</f>
        <v>-8.24895855038697E-2</v>
      </c>
      <c r="L31" s="9">
        <v>17218.400000000001</v>
      </c>
      <c r="M31" s="10">
        <f t="shared" si="4"/>
        <v>267.80000000000291</v>
      </c>
      <c r="N31" s="12">
        <f t="shared" si="6"/>
        <v>-4.2217480243859254E-2</v>
      </c>
      <c r="O31" s="9">
        <v>13235.9</v>
      </c>
      <c r="P31" s="10">
        <f t="shared" si="3"/>
        <v>-3982.5000000000018</v>
      </c>
      <c r="Q31" s="12">
        <f t="shared" si="5"/>
        <v>-0.87864292084072693</v>
      </c>
    </row>
    <row r="32" spans="1:17" x14ac:dyDescent="0.3">
      <c r="A32" s="42" t="s">
        <v>32</v>
      </c>
      <c r="B32" s="43" t="s">
        <v>9</v>
      </c>
      <c r="C32" s="43" t="s">
        <v>36</v>
      </c>
      <c r="D32" s="10">
        <v>26480.9</v>
      </c>
      <c r="E32" s="9">
        <v>10095.799999999999</v>
      </c>
      <c r="F32" s="18">
        <v>12749</v>
      </c>
      <c r="G32" s="9">
        <v>7526.2</v>
      </c>
      <c r="H32" s="10">
        <f t="shared" si="1"/>
        <v>-2569.5999999999995</v>
      </c>
      <c r="I32" s="11">
        <f>H32/H9*100</f>
        <v>0.31711312531916741</v>
      </c>
      <c r="J32" s="10">
        <f t="shared" si="0"/>
        <v>-5222.8</v>
      </c>
      <c r="K32" s="12">
        <f>J32/J9*100</f>
        <v>0.25064087914922989</v>
      </c>
      <c r="L32" s="9">
        <v>5878.2</v>
      </c>
      <c r="M32" s="10">
        <f t="shared" si="4"/>
        <v>-1648</v>
      </c>
      <c r="N32" s="12">
        <f t="shared" si="6"/>
        <v>0.25979987842374641</v>
      </c>
      <c r="O32" s="9">
        <v>5878.2</v>
      </c>
      <c r="P32" s="10">
        <f t="shared" si="3"/>
        <v>0</v>
      </c>
      <c r="Q32" s="12">
        <f t="shared" si="5"/>
        <v>0</v>
      </c>
    </row>
    <row r="33" spans="1:17" x14ac:dyDescent="0.3">
      <c r="A33" s="38" t="s">
        <v>37</v>
      </c>
      <c r="B33" s="40" t="s">
        <v>11</v>
      </c>
      <c r="C33" s="40"/>
      <c r="D33" s="7">
        <f>SUM(D34:D37)</f>
        <v>1126832.0999999999</v>
      </c>
      <c r="E33" s="7">
        <f>SUM(E34:E37)</f>
        <v>1954561.9000000001</v>
      </c>
      <c r="F33" s="7">
        <f>SUM(F34:F37)</f>
        <v>2705174.1999999997</v>
      </c>
      <c r="G33" s="7">
        <f>SUM(G34:G37)</f>
        <v>1264223</v>
      </c>
      <c r="H33" s="7">
        <f t="shared" si="1"/>
        <v>-690338.90000000014</v>
      </c>
      <c r="I33" s="8">
        <f>H33/H9*100</f>
        <v>85.194398392121826</v>
      </c>
      <c r="J33" s="7">
        <f t="shared" si="0"/>
        <v>-1440951.1999999997</v>
      </c>
      <c r="K33" s="8">
        <f>J33/J9*100</f>
        <v>69.150891395254973</v>
      </c>
      <c r="L33" s="7">
        <f t="shared" ref="L33" si="11">SUM(L34:L37)</f>
        <v>750462.6</v>
      </c>
      <c r="M33" s="7">
        <f t="shared" si="4"/>
        <v>-513760.4</v>
      </c>
      <c r="N33" s="8">
        <f t="shared" si="6"/>
        <v>80.99204457459669</v>
      </c>
      <c r="O33" s="7">
        <f t="shared" ref="O33" si="12">SUM(O34:O37)</f>
        <v>1247290.2</v>
      </c>
      <c r="P33" s="7">
        <f t="shared" si="3"/>
        <v>496827.6</v>
      </c>
      <c r="Q33" s="8">
        <f t="shared" si="5"/>
        <v>109.61307058839627</v>
      </c>
    </row>
    <row r="34" spans="1:17" x14ac:dyDescent="0.3">
      <c r="A34" s="42" t="s">
        <v>38</v>
      </c>
      <c r="B34" s="43" t="s">
        <v>11</v>
      </c>
      <c r="C34" s="43" t="s">
        <v>5</v>
      </c>
      <c r="D34" s="10">
        <v>482372.7</v>
      </c>
      <c r="E34" s="9">
        <v>1038881.4</v>
      </c>
      <c r="F34" s="20">
        <v>1125541.7</v>
      </c>
      <c r="G34" s="9">
        <v>484944</v>
      </c>
      <c r="H34" s="10">
        <f t="shared" si="1"/>
        <v>-553937.4</v>
      </c>
      <c r="I34" s="11">
        <f>H34/H9*100</f>
        <v>68.361153543420684</v>
      </c>
      <c r="J34" s="10">
        <f t="shared" si="0"/>
        <v>-640597.69999999995</v>
      </c>
      <c r="K34" s="12">
        <f>J34/J9*100</f>
        <v>30.742125049585393</v>
      </c>
      <c r="L34" s="9">
        <v>65282.400000000001</v>
      </c>
      <c r="M34" s="10">
        <f t="shared" si="4"/>
        <v>-419661.6</v>
      </c>
      <c r="N34" s="12">
        <f t="shared" si="6"/>
        <v>66.157786807715354</v>
      </c>
      <c r="O34" s="9">
        <v>65282.400000000001</v>
      </c>
      <c r="P34" s="10">
        <f t="shared" si="3"/>
        <v>0</v>
      </c>
      <c r="Q34" s="12">
        <f t="shared" si="5"/>
        <v>0</v>
      </c>
    </row>
    <row r="35" spans="1:17" x14ac:dyDescent="0.3">
      <c r="A35" s="42" t="s">
        <v>39</v>
      </c>
      <c r="B35" s="43" t="s">
        <v>11</v>
      </c>
      <c r="C35" s="43" t="s">
        <v>6</v>
      </c>
      <c r="D35" s="10">
        <v>322903.7</v>
      </c>
      <c r="E35" s="9">
        <v>425709.4</v>
      </c>
      <c r="F35" s="20">
        <v>876080.1</v>
      </c>
      <c r="G35" s="9">
        <v>457793.7</v>
      </c>
      <c r="H35" s="10">
        <f t="shared" si="1"/>
        <v>32084.299999999988</v>
      </c>
      <c r="I35" s="11">
        <f>H35/H9*100</f>
        <v>-3.9595083463098382</v>
      </c>
      <c r="J35" s="10">
        <f t="shared" si="0"/>
        <v>-418286.39999999997</v>
      </c>
      <c r="K35" s="12">
        <f>J35/J9*100</f>
        <v>20.073460793475991</v>
      </c>
      <c r="L35" s="9">
        <v>436451.3</v>
      </c>
      <c r="M35" s="10">
        <f t="shared" si="4"/>
        <v>-21342.400000000023</v>
      </c>
      <c r="N35" s="12">
        <f t="shared" si="6"/>
        <v>3.3645345420333568</v>
      </c>
      <c r="O35" s="9">
        <v>915143.4</v>
      </c>
      <c r="P35" s="10">
        <f t="shared" si="3"/>
        <v>478692.10000000003</v>
      </c>
      <c r="Q35" s="12">
        <f t="shared" si="5"/>
        <v>105.6119083307925</v>
      </c>
    </row>
    <row r="36" spans="1:17" x14ac:dyDescent="0.3">
      <c r="A36" s="42" t="s">
        <v>40</v>
      </c>
      <c r="B36" s="43" t="s">
        <v>11</v>
      </c>
      <c r="C36" s="43" t="s">
        <v>8</v>
      </c>
      <c r="D36" s="10">
        <v>267697.8</v>
      </c>
      <c r="E36" s="9">
        <v>432391.3</v>
      </c>
      <c r="F36" s="20">
        <v>645972.6</v>
      </c>
      <c r="G36" s="9">
        <v>261579.3</v>
      </c>
      <c r="H36" s="10">
        <f t="shared" si="1"/>
        <v>-170812</v>
      </c>
      <c r="I36" s="11">
        <f>H36/H9*100</f>
        <v>21.079828441009351</v>
      </c>
      <c r="J36" s="10">
        <f t="shared" si="0"/>
        <v>-384393.3</v>
      </c>
      <c r="K36" s="12">
        <f>J36/J9*100</f>
        <v>18.446939314366556</v>
      </c>
      <c r="L36" s="9">
        <v>188612.4</v>
      </c>
      <c r="M36" s="10">
        <f t="shared" si="4"/>
        <v>-72966.899999999994</v>
      </c>
      <c r="N36" s="12">
        <f t="shared" si="6"/>
        <v>11.502907614658776</v>
      </c>
      <c r="O36" s="9">
        <v>206747.9</v>
      </c>
      <c r="P36" s="10">
        <f t="shared" si="3"/>
        <v>18135.5</v>
      </c>
      <c r="Q36" s="12">
        <f t="shared" si="5"/>
        <v>4.0011622576037649</v>
      </c>
    </row>
    <row r="37" spans="1:17" ht="31.2" x14ac:dyDescent="0.3">
      <c r="A37" s="42" t="s">
        <v>41</v>
      </c>
      <c r="B37" s="43" t="s">
        <v>11</v>
      </c>
      <c r="C37" s="43" t="s">
        <v>11</v>
      </c>
      <c r="D37" s="10">
        <v>53857.9</v>
      </c>
      <c r="E37" s="9">
        <v>57579.8</v>
      </c>
      <c r="F37" s="20">
        <v>57579.8</v>
      </c>
      <c r="G37" s="9">
        <v>59906</v>
      </c>
      <c r="H37" s="10">
        <f t="shared" si="1"/>
        <v>2326.1999999999971</v>
      </c>
      <c r="I37" s="11">
        <f>H37/H9*100</f>
        <v>-0.28707524599838358</v>
      </c>
      <c r="J37" s="10">
        <f t="shared" si="0"/>
        <v>2326.1999999999971</v>
      </c>
      <c r="K37" s="12">
        <f>J37/J9*100</f>
        <v>-0.11163376217296045</v>
      </c>
      <c r="L37" s="9">
        <v>60116.5</v>
      </c>
      <c r="M37" s="10">
        <f t="shared" si="4"/>
        <v>210.5</v>
      </c>
      <c r="N37" s="12">
        <f t="shared" si="6"/>
        <v>-3.3184389810800137E-2</v>
      </c>
      <c r="O37" s="9">
        <v>60116.5</v>
      </c>
      <c r="P37" s="10">
        <f t="shared" si="3"/>
        <v>0</v>
      </c>
      <c r="Q37" s="12">
        <f t="shared" si="5"/>
        <v>0</v>
      </c>
    </row>
    <row r="38" spans="1:17" x14ac:dyDescent="0.3">
      <c r="A38" s="38" t="s">
        <v>42</v>
      </c>
      <c r="B38" s="40" t="s">
        <v>13</v>
      </c>
      <c r="C38" s="40"/>
      <c r="D38" s="7">
        <f>SUM(D39:D40)</f>
        <v>7493.7</v>
      </c>
      <c r="E38" s="7">
        <f>SUM(E39:E40)</f>
        <v>13860.3</v>
      </c>
      <c r="F38" s="7">
        <f>SUM(F39:F40)</f>
        <v>5269.8</v>
      </c>
      <c r="G38" s="7">
        <f>SUM(G39:G40)</f>
        <v>13364.9</v>
      </c>
      <c r="H38" s="7">
        <f t="shared" si="1"/>
        <v>-495.39999999999964</v>
      </c>
      <c r="I38" s="8">
        <f>H38/H9*100</f>
        <v>6.1137080589630854E-2</v>
      </c>
      <c r="J38" s="7">
        <f t="shared" si="0"/>
        <v>8095.0999999999995</v>
      </c>
      <c r="K38" s="8">
        <f>J38/J9*100</f>
        <v>-0.38848184514071582</v>
      </c>
      <c r="L38" s="7">
        <f t="shared" ref="L38" si="13">SUM(L39:L40)</f>
        <v>5228.3</v>
      </c>
      <c r="M38" s="7">
        <f t="shared" si="4"/>
        <v>-8136.5999999999995</v>
      </c>
      <c r="N38" s="8">
        <f t="shared" si="6"/>
        <v>1.2826988414943297</v>
      </c>
      <c r="O38" s="7">
        <f t="shared" ref="O38" si="14">SUM(O39:O40)</f>
        <v>5228.3</v>
      </c>
      <c r="P38" s="7">
        <f t="shared" si="3"/>
        <v>0</v>
      </c>
      <c r="Q38" s="8">
        <f t="shared" si="5"/>
        <v>0</v>
      </c>
    </row>
    <row r="39" spans="1:17" ht="31.2" x14ac:dyDescent="0.3">
      <c r="A39" s="42" t="s">
        <v>43</v>
      </c>
      <c r="B39" s="43" t="s">
        <v>13</v>
      </c>
      <c r="C39" s="43" t="s">
        <v>8</v>
      </c>
      <c r="D39" s="10">
        <v>7375</v>
      </c>
      <c r="E39" s="9">
        <v>13740.3</v>
      </c>
      <c r="F39" s="9">
        <v>5148.5</v>
      </c>
      <c r="G39" s="9">
        <v>13236.6</v>
      </c>
      <c r="H39" s="10">
        <f>G39-E39</f>
        <v>-503.69999999999891</v>
      </c>
      <c r="I39" s="11">
        <f>H39/H9*100</f>
        <v>6.2161379679041208E-2</v>
      </c>
      <c r="J39" s="10">
        <f t="shared" si="0"/>
        <v>8088.1</v>
      </c>
      <c r="K39" s="12">
        <f>J39/J9*100</f>
        <v>-0.38814591687349431</v>
      </c>
      <c r="L39" s="9">
        <v>5100</v>
      </c>
      <c r="M39" s="10">
        <f t="shared" si="4"/>
        <v>-8136.6</v>
      </c>
      <c r="N39" s="12">
        <f t="shared" si="6"/>
        <v>1.2826988414943297</v>
      </c>
      <c r="O39" s="9">
        <v>5100</v>
      </c>
      <c r="P39" s="10">
        <f t="shared" si="3"/>
        <v>0</v>
      </c>
      <c r="Q39" s="12">
        <f t="shared" si="5"/>
        <v>0</v>
      </c>
    </row>
    <row r="40" spans="1:17" x14ac:dyDescent="0.3">
      <c r="A40" s="42" t="s">
        <v>44</v>
      </c>
      <c r="B40" s="43" t="s">
        <v>13</v>
      </c>
      <c r="C40" s="43" t="s">
        <v>11</v>
      </c>
      <c r="D40" s="10">
        <v>118.7</v>
      </c>
      <c r="E40" s="9">
        <v>120</v>
      </c>
      <c r="F40" s="9">
        <v>121.3</v>
      </c>
      <c r="G40" s="9">
        <v>128.30000000000001</v>
      </c>
      <c r="H40" s="10">
        <f t="shared" si="1"/>
        <v>8.3000000000000114</v>
      </c>
      <c r="I40" s="11">
        <f>H40/H9*100</f>
        <v>-1.0242990894104504E-3</v>
      </c>
      <c r="J40" s="10">
        <f t="shared" si="0"/>
        <v>7.0000000000000142</v>
      </c>
      <c r="K40" s="12">
        <f>J40/J9*100</f>
        <v>-3.3592826722153108E-4</v>
      </c>
      <c r="L40" s="9">
        <v>128.30000000000001</v>
      </c>
      <c r="M40" s="10">
        <f t="shared" si="4"/>
        <v>0</v>
      </c>
      <c r="N40" s="12">
        <f t="shared" si="6"/>
        <v>0</v>
      </c>
      <c r="O40" s="9">
        <v>128.30000000000001</v>
      </c>
      <c r="P40" s="10">
        <f t="shared" si="3"/>
        <v>0</v>
      </c>
      <c r="Q40" s="12">
        <f t="shared" si="5"/>
        <v>0</v>
      </c>
    </row>
    <row r="41" spans="1:17" x14ac:dyDescent="0.3">
      <c r="A41" s="38" t="s">
        <v>45</v>
      </c>
      <c r="B41" s="40" t="s">
        <v>33</v>
      </c>
      <c r="C41" s="40"/>
      <c r="D41" s="7">
        <f>SUM(D42:D47)</f>
        <v>2869947.5000000005</v>
      </c>
      <c r="E41" s="7">
        <f>SUM(E42:E47)</f>
        <v>2935368.3</v>
      </c>
      <c r="F41" s="7">
        <f>SUM(F42:F47)</f>
        <v>3204086.4000000004</v>
      </c>
      <c r="G41" s="7">
        <f>SUM(G42:G47)</f>
        <v>2659388.5999999996</v>
      </c>
      <c r="H41" s="7">
        <f t="shared" ref="H41:H67" si="15">G41-E41</f>
        <v>-275979.70000000019</v>
      </c>
      <c r="I41" s="8">
        <f>H41/H9*100-0.01</f>
        <v>34.048524747683025</v>
      </c>
      <c r="J41" s="7">
        <f t="shared" ref="J41:J67" si="16">G41-F41</f>
        <v>-544697.80000000075</v>
      </c>
      <c r="K41" s="8">
        <f>J41/J9*100-0.01</f>
        <v>26.129912587625711</v>
      </c>
      <c r="L41" s="7">
        <f t="shared" ref="L41" si="17">SUM(L42:L47)</f>
        <v>2615947.0000000005</v>
      </c>
      <c r="M41" s="7">
        <f t="shared" si="4"/>
        <v>-43441.599999999162</v>
      </c>
      <c r="N41" s="8">
        <f>M41/$M$9*100+0.01</f>
        <v>6.8583752418281581</v>
      </c>
      <c r="O41" s="7">
        <f t="shared" ref="O41" si="18">SUM(O42:O47)</f>
        <v>2612230</v>
      </c>
      <c r="P41" s="7">
        <f t="shared" si="3"/>
        <v>-3717.0000000004657</v>
      </c>
      <c r="Q41" s="8">
        <f t="shared" si="5"/>
        <v>-0.82006672611811404</v>
      </c>
    </row>
    <row r="42" spans="1:17" x14ac:dyDescent="0.3">
      <c r="A42" s="42" t="s">
        <v>46</v>
      </c>
      <c r="B42" s="43" t="s">
        <v>33</v>
      </c>
      <c r="C42" s="43" t="s">
        <v>5</v>
      </c>
      <c r="D42" s="10">
        <v>632518</v>
      </c>
      <c r="E42" s="9">
        <v>929438.1</v>
      </c>
      <c r="F42" s="20">
        <v>913489.4</v>
      </c>
      <c r="G42" s="9">
        <v>980303.3</v>
      </c>
      <c r="H42" s="10">
        <f t="shared" si="15"/>
        <v>50865.20000000007</v>
      </c>
      <c r="I42" s="11">
        <f>H42/H9*100</f>
        <v>-6.2772503665880048</v>
      </c>
      <c r="J42" s="10">
        <f t="shared" si="16"/>
        <v>66813.900000000023</v>
      </c>
      <c r="K42" s="12">
        <f>J42/J9*100</f>
        <v>-3.2063825219018023</v>
      </c>
      <c r="L42" s="9">
        <v>981129.9</v>
      </c>
      <c r="M42" s="10">
        <f t="shared" si="4"/>
        <v>826.59999999997672</v>
      </c>
      <c r="N42" s="12">
        <f t="shared" si="6"/>
        <v>-0.13030981766083907</v>
      </c>
      <c r="O42" s="9">
        <v>981348.8</v>
      </c>
      <c r="P42" s="10">
        <f t="shared" si="3"/>
        <v>218.90000000002328</v>
      </c>
      <c r="Q42" s="12">
        <f t="shared" si="5"/>
        <v>4.8295024575531822E-2</v>
      </c>
    </row>
    <row r="43" spans="1:17" x14ac:dyDescent="0.3">
      <c r="A43" s="42" t="s">
        <v>47</v>
      </c>
      <c r="B43" s="43" t="s">
        <v>33</v>
      </c>
      <c r="C43" s="43" t="s">
        <v>6</v>
      </c>
      <c r="D43" s="10">
        <v>1884699.2</v>
      </c>
      <c r="E43" s="9">
        <v>1632485.2</v>
      </c>
      <c r="F43" s="20">
        <v>1940155.1</v>
      </c>
      <c r="G43" s="9">
        <v>1299103</v>
      </c>
      <c r="H43" s="10">
        <f t="shared" si="15"/>
        <v>-333382.19999999995</v>
      </c>
      <c r="I43" s="11">
        <f>H43/H9*100</f>
        <v>41.142540227187006</v>
      </c>
      <c r="J43" s="10">
        <f t="shared" si="16"/>
        <v>-641052.10000000009</v>
      </c>
      <c r="K43" s="12">
        <f>J43/J9*100</f>
        <v>30.763931593103322</v>
      </c>
      <c r="L43" s="9">
        <v>1255914.8</v>
      </c>
      <c r="M43" s="10">
        <f t="shared" si="4"/>
        <v>-43188.199999999953</v>
      </c>
      <c r="N43" s="12">
        <f t="shared" si="6"/>
        <v>6.8084278576094865</v>
      </c>
      <c r="O43" s="9">
        <v>1252713.5</v>
      </c>
      <c r="P43" s="10">
        <f t="shared" si="3"/>
        <v>-3201.3000000000466</v>
      </c>
      <c r="Q43" s="12">
        <f t="shared" si="5"/>
        <v>-0.70628991399559538</v>
      </c>
    </row>
    <row r="44" spans="1:17" x14ac:dyDescent="0.3">
      <c r="A44" s="42" t="s">
        <v>68</v>
      </c>
      <c r="B44" s="43" t="s">
        <v>33</v>
      </c>
      <c r="C44" s="43" t="s">
        <v>8</v>
      </c>
      <c r="D44" s="10">
        <v>150145.1</v>
      </c>
      <c r="E44" s="9">
        <v>154647.5</v>
      </c>
      <c r="F44" s="20">
        <v>154861.5</v>
      </c>
      <c r="G44" s="9">
        <v>169215.1</v>
      </c>
      <c r="H44" s="10">
        <f t="shared" si="15"/>
        <v>14567.600000000006</v>
      </c>
      <c r="I44" s="11">
        <f>H44/H9*100</f>
        <v>-1.7977806523970679</v>
      </c>
      <c r="J44" s="10">
        <f t="shared" si="16"/>
        <v>14353.600000000006</v>
      </c>
      <c r="K44" s="12">
        <f>J44/J9*100</f>
        <v>-0.68882571091299438</v>
      </c>
      <c r="L44" s="9">
        <v>169475.7</v>
      </c>
      <c r="M44" s="10">
        <f t="shared" si="4"/>
        <v>260.60000000000582</v>
      </c>
      <c r="N44" s="12">
        <f t="shared" si="6"/>
        <v>-4.1082432231328785E-2</v>
      </c>
      <c r="O44" s="9">
        <v>168741</v>
      </c>
      <c r="P44" s="10">
        <f t="shared" si="3"/>
        <v>-734.70000000001164</v>
      </c>
      <c r="Q44" s="12">
        <f t="shared" si="5"/>
        <v>-0.16209389929483792</v>
      </c>
    </row>
    <row r="45" spans="1:17" ht="31.2" x14ac:dyDescent="0.3">
      <c r="A45" s="42" t="s">
        <v>77</v>
      </c>
      <c r="B45" s="43" t="s">
        <v>33</v>
      </c>
      <c r="C45" s="43" t="s">
        <v>11</v>
      </c>
      <c r="D45" s="10">
        <v>467.7</v>
      </c>
      <c r="E45" s="9">
        <v>560</v>
      </c>
      <c r="F45" s="20">
        <v>560</v>
      </c>
      <c r="G45" s="9">
        <v>610</v>
      </c>
      <c r="H45" s="10">
        <f t="shared" si="15"/>
        <v>50</v>
      </c>
      <c r="I45" s="11">
        <f>H45/H9*100</f>
        <v>-6.1704764422316205E-3</v>
      </c>
      <c r="J45" s="10">
        <f t="shared" si="16"/>
        <v>50</v>
      </c>
      <c r="K45" s="12">
        <f>J45/J9*100</f>
        <v>-2.3994876230109315E-3</v>
      </c>
      <c r="L45" s="9">
        <v>610</v>
      </c>
      <c r="M45" s="10">
        <f t="shared" si="4"/>
        <v>0</v>
      </c>
      <c r="N45" s="12">
        <f t="shared" si="6"/>
        <v>0</v>
      </c>
      <c r="O45" s="9">
        <v>610</v>
      </c>
      <c r="P45" s="10">
        <f t="shared" si="3"/>
        <v>0</v>
      </c>
      <c r="Q45" s="12">
        <f t="shared" si="5"/>
        <v>0</v>
      </c>
    </row>
    <row r="46" spans="1:17" x14ac:dyDescent="0.3">
      <c r="A46" s="42" t="s">
        <v>70</v>
      </c>
      <c r="B46" s="43" t="s">
        <v>33</v>
      </c>
      <c r="C46" s="43" t="s">
        <v>33</v>
      </c>
      <c r="D46" s="10">
        <v>64336</v>
      </c>
      <c r="E46" s="9">
        <v>57802.5</v>
      </c>
      <c r="F46" s="20">
        <v>59280.7</v>
      </c>
      <c r="G46" s="9">
        <v>65273.8</v>
      </c>
      <c r="H46" s="10">
        <f t="shared" si="15"/>
        <v>7471.3000000000029</v>
      </c>
      <c r="I46" s="11">
        <f>H46/H9*100</f>
        <v>-0.92202961285690244</v>
      </c>
      <c r="J46" s="10">
        <f t="shared" si="16"/>
        <v>5993.1000000000058</v>
      </c>
      <c r="K46" s="12">
        <f>J46/J9*100</f>
        <v>-0.28760738546933656</v>
      </c>
      <c r="L46" s="9">
        <v>63970</v>
      </c>
      <c r="M46" s="10">
        <f t="shared" si="4"/>
        <v>-1303.8000000000029</v>
      </c>
      <c r="N46" s="12">
        <f t="shared" si="6"/>
        <v>0.20553827760247653</v>
      </c>
      <c r="O46" s="9">
        <v>63970</v>
      </c>
      <c r="P46" s="10">
        <f t="shared" si="3"/>
        <v>0</v>
      </c>
      <c r="Q46" s="12">
        <f t="shared" si="5"/>
        <v>0</v>
      </c>
    </row>
    <row r="47" spans="1:17" x14ac:dyDescent="0.3">
      <c r="A47" s="42" t="s">
        <v>48</v>
      </c>
      <c r="B47" s="43" t="s">
        <v>33</v>
      </c>
      <c r="C47" s="43" t="s">
        <v>23</v>
      </c>
      <c r="D47" s="10">
        <v>137781.5</v>
      </c>
      <c r="E47" s="9">
        <v>160435</v>
      </c>
      <c r="F47" s="20">
        <v>135739.70000000001</v>
      </c>
      <c r="G47" s="9">
        <v>144883.4</v>
      </c>
      <c r="H47" s="10">
        <f t="shared" si="15"/>
        <v>-15551.600000000006</v>
      </c>
      <c r="I47" s="11">
        <f>H47/H9*100</f>
        <v>1.919215628780186</v>
      </c>
      <c r="J47" s="10">
        <f t="shared" si="16"/>
        <v>9143.6999999999825</v>
      </c>
      <c r="K47" s="12">
        <f>J47/J9*100</f>
        <v>-0.43880389957050026</v>
      </c>
      <c r="L47" s="9">
        <v>144846.6</v>
      </c>
      <c r="M47" s="10">
        <f t="shared" si="4"/>
        <v>-36.799999999988358</v>
      </c>
      <c r="N47" s="12">
        <f t="shared" si="6"/>
        <v>5.8013565084895904E-3</v>
      </c>
      <c r="O47" s="9">
        <v>144846.70000000001</v>
      </c>
      <c r="P47" s="10">
        <f t="shared" si="3"/>
        <v>0.10000000000582077</v>
      </c>
      <c r="Q47" s="12">
        <f t="shared" si="5"/>
        <v>2.2062596883662782E-5</v>
      </c>
    </row>
    <row r="48" spans="1:17" x14ac:dyDescent="0.3">
      <c r="A48" s="38" t="s">
        <v>49</v>
      </c>
      <c r="B48" s="40" t="s">
        <v>34</v>
      </c>
      <c r="C48" s="40"/>
      <c r="D48" s="7">
        <f>SUM(D49:D50)</f>
        <v>247464.1</v>
      </c>
      <c r="E48" s="7">
        <f>SUM(E49:E50)</f>
        <v>249371.6</v>
      </c>
      <c r="F48" s="7">
        <f>SUM(F49:F50)</f>
        <v>245675.59999999998</v>
      </c>
      <c r="G48" s="7">
        <f>SUM(G49:G50)</f>
        <v>292168.59999999998</v>
      </c>
      <c r="H48" s="7">
        <f t="shared" si="15"/>
        <v>42796.999999999971</v>
      </c>
      <c r="I48" s="8">
        <f>H48/H9*100</f>
        <v>-5.2815576059637301</v>
      </c>
      <c r="J48" s="7">
        <f t="shared" si="16"/>
        <v>46493</v>
      </c>
      <c r="K48" s="8">
        <f>J48/J9*100-0.01</f>
        <v>-2.2411875611329446</v>
      </c>
      <c r="L48" s="7">
        <f t="shared" ref="L48" si="19">SUM(L49:L50)</f>
        <v>313719</v>
      </c>
      <c r="M48" s="7">
        <f t="shared" si="4"/>
        <v>21550.400000000023</v>
      </c>
      <c r="N48" s="8">
        <f t="shared" si="6"/>
        <v>-3.397324817950917</v>
      </c>
      <c r="O48" s="7">
        <f t="shared" ref="O48" si="20">SUM(O49:O50)</f>
        <v>287587</v>
      </c>
      <c r="P48" s="7">
        <f t="shared" si="3"/>
        <v>-26132</v>
      </c>
      <c r="Q48" s="8">
        <f t="shared" si="5"/>
        <v>-5.7653978173031675</v>
      </c>
    </row>
    <row r="49" spans="1:17" x14ac:dyDescent="0.3">
      <c r="A49" s="42" t="s">
        <v>50</v>
      </c>
      <c r="B49" s="43" t="s">
        <v>34</v>
      </c>
      <c r="C49" s="43" t="s">
        <v>5</v>
      </c>
      <c r="D49" s="10">
        <v>236556.5</v>
      </c>
      <c r="E49" s="9">
        <v>237248.1</v>
      </c>
      <c r="F49" s="20">
        <v>233544.8</v>
      </c>
      <c r="G49" s="9">
        <v>279724.5</v>
      </c>
      <c r="H49" s="10">
        <f t="shared" si="15"/>
        <v>42476.399999999994</v>
      </c>
      <c r="I49" s="11">
        <f>H49/H9*100</f>
        <v>-5.2419925110161438</v>
      </c>
      <c r="J49" s="10">
        <f t="shared" si="16"/>
        <v>46179.700000000012</v>
      </c>
      <c r="K49" s="12">
        <f>J49/J9*100</f>
        <v>-2.216152371687159</v>
      </c>
      <c r="L49" s="9">
        <v>301166.2</v>
      </c>
      <c r="M49" s="10">
        <f t="shared" si="4"/>
        <v>21441.700000000012</v>
      </c>
      <c r="N49" s="12">
        <f t="shared" si="6"/>
        <v>-3.3801887458728439</v>
      </c>
      <c r="O49" s="9">
        <v>274987.2</v>
      </c>
      <c r="P49" s="10">
        <f t="shared" si="3"/>
        <v>-26179</v>
      </c>
      <c r="Q49" s="12">
        <f t="shared" si="5"/>
        <v>-5.7757672378378855</v>
      </c>
    </row>
    <row r="50" spans="1:17" x14ac:dyDescent="0.3">
      <c r="A50" s="42" t="s">
        <v>51</v>
      </c>
      <c r="B50" s="43" t="s">
        <v>34</v>
      </c>
      <c r="C50" s="43" t="s">
        <v>9</v>
      </c>
      <c r="D50" s="10">
        <v>10907.6</v>
      </c>
      <c r="E50" s="9">
        <v>12123.5</v>
      </c>
      <c r="F50" s="20">
        <v>12130.8</v>
      </c>
      <c r="G50" s="9">
        <v>12444.1</v>
      </c>
      <c r="H50" s="10">
        <f t="shared" si="15"/>
        <v>320.60000000000036</v>
      </c>
      <c r="I50" s="11">
        <f>H50/H9*100</f>
        <v>-3.9565094947589197E-2</v>
      </c>
      <c r="J50" s="10">
        <f t="shared" si="16"/>
        <v>313.30000000000109</v>
      </c>
      <c r="K50" s="12">
        <f>J50/J9*100</f>
        <v>-1.5035189445786547E-2</v>
      </c>
      <c r="L50" s="9">
        <v>12552.8</v>
      </c>
      <c r="M50" s="10">
        <f t="shared" si="4"/>
        <v>108.69999999999891</v>
      </c>
      <c r="N50" s="12">
        <f t="shared" si="6"/>
        <v>-1.7136072078070969E-2</v>
      </c>
      <c r="O50" s="9">
        <v>12599.8</v>
      </c>
      <c r="P50" s="10">
        <f t="shared" si="3"/>
        <v>47</v>
      </c>
      <c r="Q50" s="12">
        <f t="shared" si="5"/>
        <v>1.0369420534717927E-2</v>
      </c>
    </row>
    <row r="51" spans="1:17" x14ac:dyDescent="0.3">
      <c r="A51" s="38" t="s">
        <v>52</v>
      </c>
      <c r="B51" s="40" t="s">
        <v>23</v>
      </c>
      <c r="C51" s="40"/>
      <c r="D51" s="7">
        <f>D53+D52</f>
        <v>1381.4</v>
      </c>
      <c r="E51" s="7">
        <f t="shared" ref="E51:G51" si="21">E53+E52</f>
        <v>1505.2</v>
      </c>
      <c r="F51" s="7">
        <f t="shared" si="21"/>
        <v>1505.2</v>
      </c>
      <c r="G51" s="7">
        <f t="shared" si="21"/>
        <v>1505.2</v>
      </c>
      <c r="H51" s="7">
        <f t="shared" si="15"/>
        <v>0</v>
      </c>
      <c r="I51" s="8">
        <f>H51/H9*100</f>
        <v>0</v>
      </c>
      <c r="J51" s="7">
        <f t="shared" si="16"/>
        <v>0</v>
      </c>
      <c r="K51" s="8">
        <f>J51/J9*100</f>
        <v>0</v>
      </c>
      <c r="L51" s="7">
        <f>L53+L52</f>
        <v>1355.2</v>
      </c>
      <c r="M51" s="7">
        <f t="shared" si="4"/>
        <v>-150</v>
      </c>
      <c r="N51" s="8">
        <f t="shared" si="6"/>
        <v>2.3646833594394397E-2</v>
      </c>
      <c r="O51" s="7">
        <f>O53+O52</f>
        <v>1355.2</v>
      </c>
      <c r="P51" s="7">
        <f t="shared" si="3"/>
        <v>0</v>
      </c>
      <c r="Q51" s="8">
        <f t="shared" si="5"/>
        <v>0</v>
      </c>
    </row>
    <row r="52" spans="1:17" x14ac:dyDescent="0.3">
      <c r="A52" s="42" t="s">
        <v>72</v>
      </c>
      <c r="B52" s="43" t="s">
        <v>23</v>
      </c>
      <c r="C52" s="43" t="s">
        <v>33</v>
      </c>
      <c r="D52" s="10">
        <v>26.2</v>
      </c>
      <c r="E52" s="10">
        <v>150</v>
      </c>
      <c r="F52" s="20">
        <v>150</v>
      </c>
      <c r="G52" s="10">
        <v>150</v>
      </c>
      <c r="H52" s="10">
        <f t="shared" si="15"/>
        <v>0</v>
      </c>
      <c r="I52" s="12">
        <f>H52/H9*100</f>
        <v>0</v>
      </c>
      <c r="J52" s="10">
        <f t="shared" si="16"/>
        <v>0</v>
      </c>
      <c r="K52" s="12">
        <f>J52/J9*100</f>
        <v>0</v>
      </c>
      <c r="L52" s="10">
        <v>0</v>
      </c>
      <c r="M52" s="10">
        <f>L52-G52</f>
        <v>-150</v>
      </c>
      <c r="N52" s="12">
        <f t="shared" si="6"/>
        <v>2.3646833594394397E-2</v>
      </c>
      <c r="O52" s="10">
        <v>0</v>
      </c>
      <c r="P52" s="10">
        <f t="shared" si="3"/>
        <v>0</v>
      </c>
      <c r="Q52" s="12">
        <f t="shared" si="5"/>
        <v>0</v>
      </c>
    </row>
    <row r="53" spans="1:17" x14ac:dyDescent="0.3">
      <c r="A53" s="42" t="s">
        <v>53</v>
      </c>
      <c r="B53" s="43" t="s">
        <v>23</v>
      </c>
      <c r="C53" s="43" t="s">
        <v>23</v>
      </c>
      <c r="D53" s="10">
        <v>1355.2</v>
      </c>
      <c r="E53" s="9">
        <v>1355.2</v>
      </c>
      <c r="F53" s="20">
        <v>1355.2</v>
      </c>
      <c r="G53" s="9">
        <v>1355.2</v>
      </c>
      <c r="H53" s="10">
        <f t="shared" si="15"/>
        <v>0</v>
      </c>
      <c r="I53" s="11">
        <f>H53/H9/100</f>
        <v>0</v>
      </c>
      <c r="J53" s="10">
        <f t="shared" si="16"/>
        <v>0</v>
      </c>
      <c r="K53" s="12">
        <f>J53/J9*100</f>
        <v>0</v>
      </c>
      <c r="L53" s="9">
        <v>1355.2</v>
      </c>
      <c r="M53" s="10">
        <f>L53-G53</f>
        <v>0</v>
      </c>
      <c r="N53" s="12">
        <f>M53/$M$9*100</f>
        <v>0</v>
      </c>
      <c r="O53" s="9">
        <v>1355.2</v>
      </c>
      <c r="P53" s="10">
        <f t="shared" si="3"/>
        <v>0</v>
      </c>
      <c r="Q53" s="12">
        <f t="shared" si="5"/>
        <v>0</v>
      </c>
    </row>
    <row r="54" spans="1:17" x14ac:dyDescent="0.3">
      <c r="A54" s="38" t="s">
        <v>54</v>
      </c>
      <c r="B54" s="40" t="s">
        <v>35</v>
      </c>
      <c r="C54" s="40"/>
      <c r="D54" s="7">
        <f>SUM(D55:D58)</f>
        <v>241763.39999999997</v>
      </c>
      <c r="E54" s="7">
        <f>SUM(E55:E58)</f>
        <v>155292.29999999999</v>
      </c>
      <c r="F54" s="7">
        <f>SUM(F55:F58)</f>
        <v>401534</v>
      </c>
      <c r="G54" s="7">
        <f>SUM(G55:G58)</f>
        <v>142864</v>
      </c>
      <c r="H54" s="7">
        <f t="shared" si="15"/>
        <v>-12428.299999999988</v>
      </c>
      <c r="I54" s="8">
        <f>H54/H9*100+0.01</f>
        <v>1.5437706473397435</v>
      </c>
      <c r="J54" s="7">
        <f t="shared" si="16"/>
        <v>-258670</v>
      </c>
      <c r="K54" s="8">
        <f>J54/J9*100+0.01</f>
        <v>12.423509268884752</v>
      </c>
      <c r="L54" s="7">
        <f t="shared" ref="L54" si="22">SUM(L55:L58)</f>
        <v>130360.6</v>
      </c>
      <c r="M54" s="7">
        <f t="shared" si="4"/>
        <v>-12503.399999999994</v>
      </c>
      <c r="N54" s="8">
        <f t="shared" si="6"/>
        <v>1.9711054610943384</v>
      </c>
      <c r="O54" s="7">
        <f>SUM(O55:O58)</f>
        <v>130147.09999999999</v>
      </c>
      <c r="P54" s="7">
        <f t="shared" si="3"/>
        <v>-213.50000000001455</v>
      </c>
      <c r="Q54" s="8">
        <f>P54/$P$9*100+0.01</f>
        <v>-3.7103644343881456E-2</v>
      </c>
    </row>
    <row r="55" spans="1:17" x14ac:dyDescent="0.3">
      <c r="A55" s="42" t="s">
        <v>55</v>
      </c>
      <c r="B55" s="43" t="s">
        <v>35</v>
      </c>
      <c r="C55" s="43" t="s">
        <v>5</v>
      </c>
      <c r="D55" s="10">
        <v>18413.400000000001</v>
      </c>
      <c r="E55" s="9">
        <v>21000</v>
      </c>
      <c r="F55" s="20">
        <v>19866.7</v>
      </c>
      <c r="G55" s="9">
        <v>22214</v>
      </c>
      <c r="H55" s="10">
        <f t="shared" si="15"/>
        <v>1214</v>
      </c>
      <c r="I55" s="11">
        <f>H55/H9*100</f>
        <v>-0.14981916801738374</v>
      </c>
      <c r="J55" s="10">
        <f t="shared" si="16"/>
        <v>2347.2999999999993</v>
      </c>
      <c r="K55" s="12">
        <f>J55/J9*100</f>
        <v>-0.11264634594987115</v>
      </c>
      <c r="L55" s="9">
        <v>22214.2</v>
      </c>
      <c r="M55" s="10">
        <f t="shared" si="4"/>
        <v>0.2000000000007276</v>
      </c>
      <c r="N55" s="12">
        <f t="shared" si="6"/>
        <v>-3.1529111459307234E-5</v>
      </c>
      <c r="O55" s="9">
        <v>22214.2</v>
      </c>
      <c r="P55" s="10">
        <f t="shared" si="3"/>
        <v>0</v>
      </c>
      <c r="Q55" s="12">
        <f t="shared" si="5"/>
        <v>0</v>
      </c>
    </row>
    <row r="56" spans="1:17" x14ac:dyDescent="0.3">
      <c r="A56" s="42" t="s">
        <v>56</v>
      </c>
      <c r="B56" s="43" t="s">
        <v>35</v>
      </c>
      <c r="C56" s="43" t="s">
        <v>8</v>
      </c>
      <c r="D56" s="10">
        <v>170645.3</v>
      </c>
      <c r="E56" s="9">
        <v>48699.7</v>
      </c>
      <c r="F56" s="20">
        <v>295082.7</v>
      </c>
      <c r="G56" s="9">
        <v>25537.599999999999</v>
      </c>
      <c r="H56" s="10">
        <f t="shared" si="15"/>
        <v>-23162.1</v>
      </c>
      <c r="I56" s="11">
        <f>H56/H9*100</f>
        <v>2.8584238480522601</v>
      </c>
      <c r="J56" s="10">
        <f t="shared" si="16"/>
        <v>-269545.10000000003</v>
      </c>
      <c r="K56" s="12">
        <f>J56/J9*100</f>
        <v>12.935402625864878</v>
      </c>
      <c r="L56" s="9">
        <v>13073.7</v>
      </c>
      <c r="M56" s="10">
        <f t="shared" si="4"/>
        <v>-12463.899999999998</v>
      </c>
      <c r="N56" s="12">
        <f t="shared" si="6"/>
        <v>1.9648784615811483</v>
      </c>
      <c r="O56" s="9">
        <v>13182.5</v>
      </c>
      <c r="P56" s="10">
        <f t="shared" si="3"/>
        <v>108.79999999999927</v>
      </c>
      <c r="Q56" s="12">
        <f t="shared" si="5"/>
        <v>2.4004105408027724E-2</v>
      </c>
    </row>
    <row r="57" spans="1:17" x14ac:dyDescent="0.3">
      <c r="A57" s="42" t="s">
        <v>57</v>
      </c>
      <c r="B57" s="43" t="s">
        <v>35</v>
      </c>
      <c r="C57" s="43" t="s">
        <v>9</v>
      </c>
      <c r="D57" s="10">
        <v>52704.7</v>
      </c>
      <c r="E57" s="9">
        <v>85592.6</v>
      </c>
      <c r="F57" s="20">
        <v>86584.6</v>
      </c>
      <c r="G57" s="9">
        <v>95112.4</v>
      </c>
      <c r="H57" s="10">
        <f t="shared" si="15"/>
        <v>9519.7999999999884</v>
      </c>
      <c r="I57" s="11">
        <f>H57/H9*100</f>
        <v>-1.1748340326951303</v>
      </c>
      <c r="J57" s="10">
        <f t="shared" si="16"/>
        <v>8527.7999999999884</v>
      </c>
      <c r="K57" s="12">
        <f>J57/J9*100</f>
        <v>-0.40924701103025191</v>
      </c>
      <c r="L57" s="9">
        <v>95072.7</v>
      </c>
      <c r="M57" s="10">
        <f t="shared" si="4"/>
        <v>-39.69999999999709</v>
      </c>
      <c r="N57" s="12">
        <f t="shared" si="6"/>
        <v>6.2585286246492587E-3</v>
      </c>
      <c r="O57" s="9">
        <v>94750.399999999994</v>
      </c>
      <c r="P57" s="10">
        <f t="shared" si="3"/>
        <v>-322.30000000000291</v>
      </c>
      <c r="Q57" s="12">
        <f>P57/$P$9*100+0.01</f>
        <v>-6.1107749751906769E-2</v>
      </c>
    </row>
    <row r="58" spans="1:17" hidden="1" x14ac:dyDescent="0.3">
      <c r="A58" s="42" t="s">
        <v>58</v>
      </c>
      <c r="B58" s="43" t="s">
        <v>35</v>
      </c>
      <c r="C58" s="43" t="s">
        <v>13</v>
      </c>
      <c r="D58" s="10"/>
      <c r="E58" s="9">
        <v>0</v>
      </c>
      <c r="F58" s="20"/>
      <c r="G58" s="9"/>
      <c r="H58" s="10">
        <f t="shared" si="15"/>
        <v>0</v>
      </c>
      <c r="I58" s="11">
        <f>H58/H9*100</f>
        <v>0</v>
      </c>
      <c r="J58" s="10">
        <f t="shared" si="16"/>
        <v>0</v>
      </c>
      <c r="K58" s="12">
        <f>J58/J9*100</f>
        <v>0</v>
      </c>
      <c r="L58" s="9"/>
      <c r="M58" s="10">
        <f t="shared" si="4"/>
        <v>0</v>
      </c>
      <c r="N58" s="12">
        <f t="shared" si="6"/>
        <v>0</v>
      </c>
      <c r="O58" s="9"/>
      <c r="P58" s="10">
        <f t="shared" si="3"/>
        <v>0</v>
      </c>
      <c r="Q58" s="12">
        <f t="shared" si="5"/>
        <v>0</v>
      </c>
    </row>
    <row r="59" spans="1:17" x14ac:dyDescent="0.3">
      <c r="A59" s="38" t="s">
        <v>59</v>
      </c>
      <c r="B59" s="40" t="s">
        <v>16</v>
      </c>
      <c r="C59" s="40"/>
      <c r="D59" s="7">
        <f>SUM(D60:D63)</f>
        <v>257783.30000000002</v>
      </c>
      <c r="E59" s="7">
        <f>SUM(E60:E63)</f>
        <v>284922.89999999997</v>
      </c>
      <c r="F59" s="7">
        <f>SUM(F60:F63)</f>
        <v>288457.3</v>
      </c>
      <c r="G59" s="7">
        <f>SUM(G60:G63)</f>
        <v>318710.10000000003</v>
      </c>
      <c r="H59" s="7">
        <f t="shared" si="15"/>
        <v>33787.20000000007</v>
      </c>
      <c r="I59" s="8">
        <f>H59/H9*100</f>
        <v>-4.169662432979373</v>
      </c>
      <c r="J59" s="7">
        <f t="shared" si="16"/>
        <v>30252.800000000047</v>
      </c>
      <c r="K59" s="8">
        <f>J59/J9*100</f>
        <v>-1.4518243832285043</v>
      </c>
      <c r="L59" s="7">
        <f t="shared" ref="L59" si="23">SUM(L60:L63)</f>
        <v>314760.10000000003</v>
      </c>
      <c r="M59" s="7">
        <f t="shared" si="4"/>
        <v>-3950</v>
      </c>
      <c r="N59" s="8">
        <f t="shared" si="6"/>
        <v>0.62269995131905242</v>
      </c>
      <c r="O59" s="7">
        <f t="shared" ref="O59" si="24">SUM(O60:O63)</f>
        <v>314760.10000000003</v>
      </c>
      <c r="P59" s="7">
        <f t="shared" si="3"/>
        <v>0</v>
      </c>
      <c r="Q59" s="8">
        <f t="shared" si="5"/>
        <v>0</v>
      </c>
    </row>
    <row r="60" spans="1:17" x14ac:dyDescent="0.3">
      <c r="A60" s="42" t="s">
        <v>60</v>
      </c>
      <c r="B60" s="43" t="s">
        <v>16</v>
      </c>
      <c r="C60" s="43" t="s">
        <v>5</v>
      </c>
      <c r="D60" s="10">
        <v>7220</v>
      </c>
      <c r="E60" s="9">
        <v>8652.1</v>
      </c>
      <c r="F60" s="20">
        <v>8652.1</v>
      </c>
      <c r="G60" s="9">
        <v>13435.3</v>
      </c>
      <c r="H60" s="10">
        <f t="shared" si="15"/>
        <v>4783.1999999999989</v>
      </c>
      <c r="I60" s="11">
        <f>H60/H9*100</f>
        <v>-0.59029245836964561</v>
      </c>
      <c r="J60" s="10">
        <f t="shared" si="16"/>
        <v>4783.1999999999989</v>
      </c>
      <c r="K60" s="12">
        <f>J60/J9*100</f>
        <v>-0.22954458396771768</v>
      </c>
      <c r="L60" s="9">
        <v>13435.3</v>
      </c>
      <c r="M60" s="10">
        <f t="shared" si="4"/>
        <v>0</v>
      </c>
      <c r="N60" s="12">
        <f t="shared" si="6"/>
        <v>0</v>
      </c>
      <c r="O60" s="9">
        <v>13435.3</v>
      </c>
      <c r="P60" s="10">
        <f t="shared" si="3"/>
        <v>0</v>
      </c>
      <c r="Q60" s="12">
        <f t="shared" si="5"/>
        <v>0</v>
      </c>
    </row>
    <row r="61" spans="1:17" x14ac:dyDescent="0.3">
      <c r="A61" s="42" t="s">
        <v>61</v>
      </c>
      <c r="B61" s="43" t="s">
        <v>16</v>
      </c>
      <c r="C61" s="43" t="s">
        <v>6</v>
      </c>
      <c r="D61" s="10">
        <v>4120.6000000000004</v>
      </c>
      <c r="E61" s="9">
        <v>1500</v>
      </c>
      <c r="F61" s="20">
        <v>1823</v>
      </c>
      <c r="G61" s="9">
        <v>1600</v>
      </c>
      <c r="H61" s="10">
        <f t="shared" si="15"/>
        <v>100</v>
      </c>
      <c r="I61" s="11">
        <f>H61/H9*100</f>
        <v>-1.2340952884463241E-2</v>
      </c>
      <c r="J61" s="10">
        <f t="shared" si="16"/>
        <v>-223</v>
      </c>
      <c r="K61" s="12">
        <f>J61/J9*100</f>
        <v>1.0701714798628754E-2</v>
      </c>
      <c r="L61" s="10">
        <v>1600</v>
      </c>
      <c r="M61" s="10">
        <f t="shared" si="4"/>
        <v>0</v>
      </c>
      <c r="N61" s="12">
        <f t="shared" si="6"/>
        <v>0</v>
      </c>
      <c r="O61" s="10">
        <v>1600</v>
      </c>
      <c r="P61" s="10">
        <f>O61-L61</f>
        <v>0</v>
      </c>
      <c r="Q61" s="12">
        <f t="shared" si="5"/>
        <v>0</v>
      </c>
    </row>
    <row r="62" spans="1:17" x14ac:dyDescent="0.3">
      <c r="A62" s="42" t="s">
        <v>71</v>
      </c>
      <c r="B62" s="43" t="s">
        <v>16</v>
      </c>
      <c r="C62" s="43" t="s">
        <v>8</v>
      </c>
      <c r="D62" s="10">
        <v>234495.7</v>
      </c>
      <c r="E62" s="9">
        <v>262070.8</v>
      </c>
      <c r="F62" s="20">
        <v>262242.8</v>
      </c>
      <c r="G62" s="9">
        <v>287307.90000000002</v>
      </c>
      <c r="H62" s="10">
        <f t="shared" si="15"/>
        <v>25237.100000000035</v>
      </c>
      <c r="I62" s="11">
        <f>H62/H9*100</f>
        <v>-3.114498620404877</v>
      </c>
      <c r="J62" s="10">
        <f t="shared" si="16"/>
        <v>25065.100000000035</v>
      </c>
      <c r="K62" s="12">
        <f>J62/J9*100</f>
        <v>-1.2028679443906276</v>
      </c>
      <c r="L62" s="10">
        <v>283357.90000000002</v>
      </c>
      <c r="M62" s="10">
        <f t="shared" si="4"/>
        <v>-3950</v>
      </c>
      <c r="N62" s="12">
        <f t="shared" si="6"/>
        <v>0.62269995131905242</v>
      </c>
      <c r="O62" s="10">
        <v>283357.90000000002</v>
      </c>
      <c r="P62" s="10">
        <f t="shared" si="3"/>
        <v>0</v>
      </c>
      <c r="Q62" s="12">
        <f t="shared" si="5"/>
        <v>0</v>
      </c>
    </row>
    <row r="63" spans="1:17" x14ac:dyDescent="0.3">
      <c r="A63" s="42" t="s">
        <v>62</v>
      </c>
      <c r="B63" s="43" t="s">
        <v>16</v>
      </c>
      <c r="C63" s="43" t="s">
        <v>11</v>
      </c>
      <c r="D63" s="10">
        <v>11947</v>
      </c>
      <c r="E63" s="9">
        <v>12700</v>
      </c>
      <c r="F63" s="20">
        <v>15739.4</v>
      </c>
      <c r="G63" s="9">
        <v>16366.9</v>
      </c>
      <c r="H63" s="10">
        <f t="shared" si="15"/>
        <v>3666.8999999999996</v>
      </c>
      <c r="I63" s="11">
        <f>H63/H9*100-0.01</f>
        <v>-0.46253040132038259</v>
      </c>
      <c r="J63" s="10">
        <f t="shared" si="16"/>
        <v>627.5</v>
      </c>
      <c r="K63" s="12">
        <f>J63/J9*100</f>
        <v>-3.0113569668787189E-2</v>
      </c>
      <c r="L63" s="9">
        <v>16366.9</v>
      </c>
      <c r="M63" s="10">
        <f t="shared" si="4"/>
        <v>0</v>
      </c>
      <c r="N63" s="12">
        <f t="shared" si="6"/>
        <v>0</v>
      </c>
      <c r="O63" s="9">
        <v>16366.9</v>
      </c>
      <c r="P63" s="10">
        <f t="shared" si="3"/>
        <v>0</v>
      </c>
      <c r="Q63" s="12">
        <f t="shared" si="5"/>
        <v>0</v>
      </c>
    </row>
    <row r="64" spans="1:17" x14ac:dyDescent="0.3">
      <c r="A64" s="38" t="s">
        <v>63</v>
      </c>
      <c r="B64" s="40" t="s">
        <v>36</v>
      </c>
      <c r="C64" s="40"/>
      <c r="D64" s="7">
        <f>SUM(D65:D65)</f>
        <v>27185</v>
      </c>
      <c r="E64" s="7">
        <f>SUM(E65:E65)</f>
        <v>26900</v>
      </c>
      <c r="F64" s="7">
        <f>SUM(F65:F65)</f>
        <v>27684.5</v>
      </c>
      <c r="G64" s="7">
        <f>SUM(G65:G65)</f>
        <v>29200</v>
      </c>
      <c r="H64" s="7">
        <f t="shared" si="15"/>
        <v>2300</v>
      </c>
      <c r="I64" s="8">
        <f>H64/H9*100</f>
        <v>-0.2838419163426546</v>
      </c>
      <c r="J64" s="7">
        <f t="shared" si="16"/>
        <v>1515.5</v>
      </c>
      <c r="K64" s="8">
        <f>J64/J9*100</f>
        <v>-7.2728469853461333E-2</v>
      </c>
      <c r="L64" s="7">
        <f>SUM(L65:L65)</f>
        <v>29000</v>
      </c>
      <c r="M64" s="7">
        <f t="shared" si="4"/>
        <v>-200</v>
      </c>
      <c r="N64" s="8">
        <f t="shared" si="6"/>
        <v>3.152911145919253E-2</v>
      </c>
      <c r="O64" s="7">
        <f>SUM(O65:O65)</f>
        <v>29000</v>
      </c>
      <c r="P64" s="7">
        <f t="shared" si="3"/>
        <v>0</v>
      </c>
      <c r="Q64" s="8">
        <f t="shared" si="5"/>
        <v>0</v>
      </c>
    </row>
    <row r="65" spans="1:17" x14ac:dyDescent="0.3">
      <c r="A65" s="42" t="s">
        <v>66</v>
      </c>
      <c r="B65" s="43" t="s">
        <v>36</v>
      </c>
      <c r="C65" s="43" t="s">
        <v>6</v>
      </c>
      <c r="D65" s="10">
        <v>27185</v>
      </c>
      <c r="E65" s="9">
        <v>26900</v>
      </c>
      <c r="F65" s="20">
        <v>27684.5</v>
      </c>
      <c r="G65" s="9">
        <v>29200</v>
      </c>
      <c r="H65" s="10">
        <f t="shared" si="15"/>
        <v>2300</v>
      </c>
      <c r="I65" s="11">
        <f>H65/H9*100</f>
        <v>-0.2838419163426546</v>
      </c>
      <c r="J65" s="10">
        <f t="shared" si="16"/>
        <v>1515.5</v>
      </c>
      <c r="K65" s="12">
        <f>J65/J9*100</f>
        <v>-7.2728469853461333E-2</v>
      </c>
      <c r="L65" s="9">
        <v>29000</v>
      </c>
      <c r="M65" s="10">
        <f t="shared" si="4"/>
        <v>-200</v>
      </c>
      <c r="N65" s="12">
        <f t="shared" si="6"/>
        <v>3.152911145919253E-2</v>
      </c>
      <c r="O65" s="9">
        <v>29000</v>
      </c>
      <c r="P65" s="10">
        <f t="shared" si="3"/>
        <v>0</v>
      </c>
      <c r="Q65" s="12">
        <f t="shared" si="5"/>
        <v>0</v>
      </c>
    </row>
    <row r="66" spans="1:17" ht="31.2" x14ac:dyDescent="0.3">
      <c r="A66" s="38" t="s">
        <v>80</v>
      </c>
      <c r="B66" s="40" t="s">
        <v>17</v>
      </c>
      <c r="C66" s="40"/>
      <c r="D66" s="7">
        <f>D67</f>
        <v>4451.8</v>
      </c>
      <c r="E66" s="7">
        <f>E67</f>
        <v>44000</v>
      </c>
      <c r="F66" s="7">
        <f>F67</f>
        <v>4000</v>
      </c>
      <c r="G66" s="7">
        <f>G67</f>
        <v>30000</v>
      </c>
      <c r="H66" s="7">
        <f t="shared" si="15"/>
        <v>-14000</v>
      </c>
      <c r="I66" s="8">
        <f>H66/H9*100</f>
        <v>1.7277334038248537</v>
      </c>
      <c r="J66" s="7">
        <f t="shared" si="16"/>
        <v>26000</v>
      </c>
      <c r="K66" s="8">
        <f>J66/J9*100</f>
        <v>-1.2477335639656844</v>
      </c>
      <c r="L66" s="7">
        <f t="shared" ref="L66" si="25">L67</f>
        <v>50000</v>
      </c>
      <c r="M66" s="7">
        <f t="shared" si="4"/>
        <v>20000</v>
      </c>
      <c r="N66" s="8">
        <f t="shared" si="6"/>
        <v>-3.1529111459192531</v>
      </c>
      <c r="O66" s="7">
        <f t="shared" ref="O66" si="26">O67</f>
        <v>50000</v>
      </c>
      <c r="P66" s="7">
        <f t="shared" si="3"/>
        <v>0</v>
      </c>
      <c r="Q66" s="8">
        <f t="shared" si="5"/>
        <v>0</v>
      </c>
    </row>
    <row r="67" spans="1:17" ht="31.2" x14ac:dyDescent="0.3">
      <c r="A67" s="42" t="s">
        <v>81</v>
      </c>
      <c r="B67" s="43" t="s">
        <v>17</v>
      </c>
      <c r="C67" s="43" t="s">
        <v>5</v>
      </c>
      <c r="D67" s="10">
        <v>4451.8</v>
      </c>
      <c r="E67" s="10">
        <v>44000</v>
      </c>
      <c r="F67" s="10">
        <v>4000</v>
      </c>
      <c r="G67" s="10">
        <v>30000</v>
      </c>
      <c r="H67" s="10">
        <f t="shared" si="15"/>
        <v>-14000</v>
      </c>
      <c r="I67" s="12">
        <f>H67/H9*100</f>
        <v>1.7277334038248537</v>
      </c>
      <c r="J67" s="10">
        <f t="shared" si="16"/>
        <v>26000</v>
      </c>
      <c r="K67" s="12">
        <f>J67/J9*100</f>
        <v>-1.2477335639656844</v>
      </c>
      <c r="L67" s="10">
        <v>50000</v>
      </c>
      <c r="M67" s="10">
        <f t="shared" si="4"/>
        <v>20000</v>
      </c>
      <c r="N67" s="12">
        <f t="shared" si="6"/>
        <v>-3.1529111459192531</v>
      </c>
      <c r="O67" s="10">
        <v>50000</v>
      </c>
      <c r="P67" s="10">
        <f t="shared" si="3"/>
        <v>0</v>
      </c>
      <c r="Q67" s="12">
        <f t="shared" si="5"/>
        <v>0</v>
      </c>
    </row>
    <row r="68" spans="1:17" x14ac:dyDescent="0.3">
      <c r="A68" s="5"/>
      <c r="B68" s="5"/>
      <c r="C68" s="5"/>
      <c r="D68" s="21"/>
      <c r="E68" s="21"/>
      <c r="F68" s="21"/>
      <c r="G68" s="25"/>
      <c r="H68" s="26"/>
      <c r="I68" s="26"/>
      <c r="J68" s="26"/>
      <c r="K68" s="26"/>
      <c r="L68" s="26"/>
      <c r="M68" s="26"/>
      <c r="N68" s="26"/>
      <c r="O68" s="26"/>
      <c r="P68" s="22"/>
      <c r="Q68" s="22"/>
    </row>
    <row r="77" spans="1:17" x14ac:dyDescent="0.3">
      <c r="K77" s="28" t="s">
        <v>73</v>
      </c>
    </row>
  </sheetData>
  <mergeCells count="12">
    <mergeCell ref="N1:Q1"/>
    <mergeCell ref="G6:K6"/>
    <mergeCell ref="L6:N6"/>
    <mergeCell ref="O6:Q6"/>
    <mergeCell ref="A2:Q3"/>
    <mergeCell ref="P5:Q5"/>
    <mergeCell ref="A6:A7"/>
    <mergeCell ref="B6:B7"/>
    <mergeCell ref="C6:C7"/>
    <mergeCell ref="D6:D7"/>
    <mergeCell ref="F6:F7"/>
    <mergeCell ref="E6:E7"/>
  </mergeCells>
  <pageMargins left="0.51181102362204722" right="0.51181102362204722" top="0.74803149606299213" bottom="0.74803149606299213" header="0.31496062992125984" footer="0.31496062992125984"/>
  <pageSetup paperSize="9" scale="49" firstPageNumber="668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2025-12-08T12:26:34Z</dcterms:modified>
</cp:coreProperties>
</file>